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PRESUN_SUS_PCE\VŘD 25\Silnice\Hartmanice\"/>
    </mc:Choice>
  </mc:AlternateContent>
  <xr:revisionPtr revIDLastSave="0" documentId="13_ncr:1_{014C102D-94EB-4655-A6D0-A0E099E7B6F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kapitulace stavby" sheetId="1" r:id="rId1"/>
    <sheet name="250301 - Oprava silničníc..." sheetId="2" r:id="rId2"/>
  </sheets>
  <definedNames>
    <definedName name="_xlnm._FilterDatabase" localSheetId="1" hidden="1">'250301 - Oprava silničníc...'!$C$121:$K$210</definedName>
    <definedName name="_xlnm.Print_Titles" localSheetId="1">'250301 - Oprava silničníc...'!$121:$121</definedName>
    <definedName name="_xlnm.Print_Titles" localSheetId="0">'Rekapitulace stavby'!$92:$92</definedName>
    <definedName name="_xlnm.Print_Area" localSheetId="1">'250301 - Oprava silničníc...'!$C$4:$J$76,'250301 - Oprava silničníc...'!$C$82:$J$105,'250301 - Oprava silničníc...'!$C$111:$K$210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T191" i="2" s="1"/>
  <c r="R192" i="2"/>
  <c r="R191" i="2"/>
  <c r="P192" i="2"/>
  <c r="P191" i="2" s="1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T152" i="2"/>
  <c r="R153" i="2"/>
  <c r="R152" i="2"/>
  <c r="P153" i="2"/>
  <c r="P152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J119" i="2"/>
  <c r="J118" i="2"/>
  <c r="F118" i="2"/>
  <c r="F116" i="2"/>
  <c r="E114" i="2"/>
  <c r="J90" i="2"/>
  <c r="J89" i="2"/>
  <c r="F89" i="2"/>
  <c r="F87" i="2"/>
  <c r="E85" i="2"/>
  <c r="J16" i="2"/>
  <c r="E16" i="2"/>
  <c r="F90" i="2" s="1"/>
  <c r="J15" i="2"/>
  <c r="J10" i="2"/>
  <c r="J87" i="2" s="1"/>
  <c r="L90" i="1"/>
  <c r="AM90" i="1"/>
  <c r="AM89" i="1"/>
  <c r="L89" i="1"/>
  <c r="AM87" i="1"/>
  <c r="L87" i="1"/>
  <c r="L85" i="1"/>
  <c r="L84" i="1"/>
  <c r="J205" i="2"/>
  <c r="J170" i="2"/>
  <c r="BK125" i="2"/>
  <c r="J195" i="2"/>
  <c r="BK166" i="2"/>
  <c r="BK147" i="2"/>
  <c r="J133" i="2"/>
  <c r="BK186" i="2"/>
  <c r="BK202" i="2"/>
  <c r="BK130" i="2"/>
  <c r="J143" i="2"/>
  <c r="J202" i="2"/>
  <c r="J157" i="2"/>
  <c r="BK190" i="2"/>
  <c r="J189" i="2"/>
  <c r="J186" i="2"/>
  <c r="BK172" i="2"/>
  <c r="BK131" i="2"/>
  <c r="BK192" i="2"/>
  <c r="J159" i="2"/>
  <c r="BK199" i="2"/>
  <c r="BK178" i="2"/>
  <c r="BK197" i="2"/>
  <c r="BK145" i="2"/>
  <c r="BK182" i="2"/>
  <c r="J176" i="2"/>
  <c r="J178" i="2"/>
  <c r="J145" i="2"/>
  <c r="J187" i="2"/>
  <c r="J200" i="2"/>
  <c r="J125" i="2"/>
  <c r="BK139" i="2"/>
  <c r="BK173" i="2"/>
  <c r="BK134" i="2"/>
  <c r="J129" i="2"/>
  <c r="J153" i="2"/>
  <c r="J182" i="2"/>
  <c r="J173" i="2"/>
  <c r="J130" i="2"/>
  <c r="BK169" i="2"/>
  <c r="BK205" i="2"/>
  <c r="J131" i="2"/>
  <c r="BK187" i="2"/>
  <c r="BK127" i="2"/>
  <c r="BK176" i="2"/>
  <c r="J161" i="2"/>
  <c r="J175" i="2"/>
  <c r="J147" i="2"/>
  <c r="J208" i="2"/>
  <c r="J167" i="2"/>
  <c r="J192" i="2"/>
  <c r="BK195" i="2"/>
  <c r="J141" i="2"/>
  <c r="BK180" i="2"/>
  <c r="BK170" i="2"/>
  <c r="J139" i="2"/>
  <c r="J197" i="2"/>
  <c r="J164" i="2"/>
  <c r="BK153" i="2"/>
  <c r="BK157" i="2"/>
  <c r="BK189" i="2"/>
  <c r="J169" i="2"/>
  <c r="BK175" i="2"/>
  <c r="J150" i="2"/>
  <c r="AS94" i="1"/>
  <c r="BK164" i="2"/>
  <c r="BK129" i="2"/>
  <c r="BK167" i="2"/>
  <c r="BK133" i="2"/>
  <c r="J180" i="2"/>
  <c r="BK137" i="2"/>
  <c r="J166" i="2"/>
  <c r="BK159" i="2"/>
  <c r="BK161" i="2"/>
  <c r="J127" i="2"/>
  <c r="BK163" i="2"/>
  <c r="BK150" i="2"/>
  <c r="J134" i="2"/>
  <c r="BK143" i="2"/>
  <c r="BK141" i="2"/>
  <c r="J137" i="2"/>
  <c r="BK200" i="2"/>
  <c r="J172" i="2"/>
  <c r="J163" i="2"/>
  <c r="J199" i="2"/>
  <c r="BK208" i="2"/>
  <c r="J190" i="2"/>
  <c r="T124" i="2" l="1"/>
  <c r="T185" i="2"/>
  <c r="BK156" i="2"/>
  <c r="J156" i="2"/>
  <c r="J98" i="2" s="1"/>
  <c r="BK185" i="2"/>
  <c r="J185" i="2" s="1"/>
  <c r="J100" i="2" s="1"/>
  <c r="P194" i="2"/>
  <c r="P124" i="2"/>
  <c r="R177" i="2"/>
  <c r="T194" i="2"/>
  <c r="P156" i="2"/>
  <c r="T177" i="2"/>
  <c r="P204" i="2"/>
  <c r="R124" i="2"/>
  <c r="P177" i="2"/>
  <c r="BK204" i="2"/>
  <c r="J204" i="2"/>
  <c r="J104" i="2" s="1"/>
  <c r="R156" i="2"/>
  <c r="P185" i="2"/>
  <c r="R194" i="2"/>
  <c r="BK124" i="2"/>
  <c r="BK177" i="2"/>
  <c r="J177" i="2" s="1"/>
  <c r="J99" i="2" s="1"/>
  <c r="R204" i="2"/>
  <c r="T156" i="2"/>
  <c r="R185" i="2"/>
  <c r="BK194" i="2"/>
  <c r="BK193" i="2" s="1"/>
  <c r="J193" i="2" s="1"/>
  <c r="J102" i="2" s="1"/>
  <c r="T204" i="2"/>
  <c r="BK191" i="2"/>
  <c r="J191" i="2" s="1"/>
  <c r="J101" i="2" s="1"/>
  <c r="BK152" i="2"/>
  <c r="J152" i="2" s="1"/>
  <c r="J97" i="2" s="1"/>
  <c r="BE127" i="2"/>
  <c r="BE133" i="2"/>
  <c r="BE130" i="2"/>
  <c r="BE169" i="2"/>
  <c r="BE141" i="2"/>
  <c r="BE170" i="2"/>
  <c r="BE197" i="2"/>
  <c r="BE202" i="2"/>
  <c r="J116" i="2"/>
  <c r="BE131" i="2"/>
  <c r="BE182" i="2"/>
  <c r="BE189" i="2"/>
  <c r="BE163" i="2"/>
  <c r="BE166" i="2"/>
  <c r="BE176" i="2"/>
  <c r="F119" i="2"/>
  <c r="BE129" i="2"/>
  <c r="BE139" i="2"/>
  <c r="BE150" i="2"/>
  <c r="BE167" i="2"/>
  <c r="BE173" i="2"/>
  <c r="BE134" i="2"/>
  <c r="BE143" i="2"/>
  <c r="BE180" i="2"/>
  <c r="BE199" i="2"/>
  <c r="BE147" i="2"/>
  <c r="BE159" i="2"/>
  <c r="BE178" i="2"/>
  <c r="BE186" i="2"/>
  <c r="BE195" i="2"/>
  <c r="BE125" i="2"/>
  <c r="BE153" i="2"/>
  <c r="BE157" i="2"/>
  <c r="BE161" i="2"/>
  <c r="BE172" i="2"/>
  <c r="BE175" i="2"/>
  <c r="BE187" i="2"/>
  <c r="BE192" i="2"/>
  <c r="BE137" i="2"/>
  <c r="BE145" i="2"/>
  <c r="BE164" i="2"/>
  <c r="BE190" i="2"/>
  <c r="BE200" i="2"/>
  <c r="BE205" i="2"/>
  <c r="BE208" i="2"/>
  <c r="F34" i="2"/>
  <c r="BC95" i="1" s="1"/>
  <c r="BC94" i="1" s="1"/>
  <c r="W32" i="1" s="1"/>
  <c r="J32" i="2"/>
  <c r="AW95" i="1" s="1"/>
  <c r="F32" i="2"/>
  <c r="BA95" i="1" s="1"/>
  <c r="BA94" i="1" s="1"/>
  <c r="AW94" i="1" s="1"/>
  <c r="AK30" i="1" s="1"/>
  <c r="F35" i="2"/>
  <c r="BD95" i="1" s="1"/>
  <c r="BD94" i="1" s="1"/>
  <c r="W33" i="1" s="1"/>
  <c r="F33" i="2"/>
  <c r="BB95" i="1" s="1"/>
  <c r="BB94" i="1" s="1"/>
  <c r="AX94" i="1" s="1"/>
  <c r="BK123" i="2" l="1"/>
  <c r="J123" i="2" s="1"/>
  <c r="J95" i="2" s="1"/>
  <c r="R193" i="2"/>
  <c r="P193" i="2"/>
  <c r="R123" i="2"/>
  <c r="R122" i="2"/>
  <c r="P123" i="2"/>
  <c r="P122" i="2"/>
  <c r="AU95" i="1"/>
  <c r="AU94" i="1" s="1"/>
  <c r="T193" i="2"/>
  <c r="T122" i="2" s="1"/>
  <c r="T123" i="2"/>
  <c r="J194" i="2"/>
  <c r="J103" i="2"/>
  <c r="J124" i="2"/>
  <c r="J96" i="2" s="1"/>
  <c r="AY94" i="1"/>
  <c r="W30" i="1"/>
  <c r="F31" i="2"/>
  <c r="AZ95" i="1" s="1"/>
  <c r="AZ94" i="1" s="1"/>
  <c r="W29" i="1" s="1"/>
  <c r="W31" i="1"/>
  <c r="J31" i="2"/>
  <c r="AV95" i="1" s="1"/>
  <c r="AT95" i="1" s="1"/>
  <c r="BK122" i="2" l="1"/>
  <c r="J122" i="2" s="1"/>
  <c r="J94" i="2" s="1"/>
  <c r="AV94" i="1"/>
  <c r="AK29" i="1" s="1"/>
  <c r="J28" i="2" l="1"/>
  <c r="AG95" i="1" s="1"/>
  <c r="AG94" i="1" s="1"/>
  <c r="AK26" i="1" s="1"/>
  <c r="AK35" i="1" s="1"/>
  <c r="AT94" i="1"/>
  <c r="AN94" i="1" l="1"/>
  <c r="AN95" i="1"/>
  <c r="J37" i="2"/>
</calcChain>
</file>

<file path=xl/sharedStrings.xml><?xml version="1.0" encoding="utf-8"?>
<sst xmlns="http://schemas.openxmlformats.org/spreadsheetml/2006/main" count="1195" uniqueCount="331">
  <si>
    <t>Export Komplet</t>
  </si>
  <si>
    <t/>
  </si>
  <si>
    <t>2.0</t>
  </si>
  <si>
    <t>False</t>
  </si>
  <si>
    <t>{3994ef06-9ac9-4efb-ab46-fedc30207e0b}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</si>
  <si>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</si>
  <si>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</si>
  <si>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</si>
  <si>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</si>
  <si>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</si>
  <si>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</si>
  <si>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</si>
  <si>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</si>
  <si>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250301</t>
  </si>
  <si>
    <t>Stavba:</t>
  </si>
  <si>
    <t>Oprava silničních obrub vč. UV</t>
  </si>
  <si>
    <t>KSO:</t>
  </si>
  <si>
    <t>CC-CZ:</t>
  </si>
  <si>
    <t>Místo:</t>
  </si>
  <si>
    <t>Hartmanice</t>
  </si>
  <si>
    <t>Datum:</t>
  </si>
  <si>
    <t>Zadavatel:</t>
  </si>
  <si>
    <t>IČ:</t>
  </si>
  <si>
    <t>DIČ:</t>
  </si>
  <si>
    <t>Zhotovitel:</t>
  </si>
  <si>
    <t xml:space="preserve"> </t>
  </si>
  <si>
    <t>Projektant:</t>
  </si>
  <si>
    <t>Ondřej Stránský, projekce silničních staveb</t>
  </si>
  <si>
    <t>True</t>
  </si>
  <si>
    <t>Zpracovatel:</t>
  </si>
  <si>
    <t xml:space="preserve">Ondřej Stránský, DiS.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</si>
  <si>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</si>
  <si>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</si>
  <si>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</si>
  <si>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</si>
  <si>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</si>
  <si>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</si>
  <si>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</si>
  <si>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</si>
  <si>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</si>
  <si>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</si>
  <si>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</si>
  <si>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</si>
  <si>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</si>
  <si>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</si>
  <si>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</si>
  <si>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</si>
  <si>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</si>
  <si>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</si>
  <si>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</si>
  <si>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</si>
  <si>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</si>
  <si>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</si>
  <si>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</si>
  <si>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</si>
  <si>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</si>
  <si>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</si>
  <si>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</si>
  <si>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</si>
  <si>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</si>
  <si>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</si>
  <si>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</si>
  <si>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</si>
  <si>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</si>
  <si>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</si>
  <si>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</si>
  <si>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</si>
  <si>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</si>
  <si>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</si>
  <si>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</si>
  <si>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</si>
  <si>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</si>
  <si>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</si>
  <si>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</si>
  <si>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</si>
  <si>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</si>
  <si>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</si>
  <si>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</si>
  <si>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</si>
  <si>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</si>
  <si>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</si>
  <si>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</si>
  <si>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</si>
  <si>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</si>
  <si>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</si>
  <si>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</si>
  <si>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</si>
  <si>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</si>
  <si>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</si>
  <si>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</si>
  <si>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</si>
  <si>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   </t>
  </si>
  <si>
    <t xml:space="preserve">    998 - Přesun hmot   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</si>
  <si>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</si>
  <si>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</si>
  <si>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</si>
  <si>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</si>
  <si>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</si>
  <si>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</si>
  <si>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</si>
  <si>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</si>
  <si>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</si>
  <si>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</si>
  <si>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</si>
  <si>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</si>
  <si>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</si>
  <si>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</si>
  <si>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</si>
  <si>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</si>
  <si>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</si>
  <si>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</si>
  <si>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</si>
  <si>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</si>
  <si>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</si>
  <si>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113202111</t>
  </si>
  <si>
    <t>Vytrhání obrub krajníků obrubníků stojatých</t>
  </si>
  <si>
    <t>m</t>
  </si>
  <si>
    <t>CS ÚRS 2025 01</t>
  </si>
  <si>
    <t>4</t>
  </si>
  <si>
    <t>-721484769</t>
  </si>
  <si>
    <t>P</t>
  </si>
  <si>
    <t>Poznámka k položce:_x000D_
Veškeré (rozhodující) položky jsou určeny planimetricky pomocí programu  ACAD!!</t>
  </si>
  <si>
    <t>122251101</t>
  </si>
  <si>
    <t>Odkopávky a prokopávky nezapažené v hornině třídy těžitelnosti I skupiny 3 objem do 20 m3 strojně</t>
  </si>
  <si>
    <t>m3</t>
  </si>
  <si>
    <t>584221124</t>
  </si>
  <si>
    <t>3</t>
  </si>
  <si>
    <t>162551108</t>
  </si>
  <si>
    <t>Vodorovné přemístění přes 2 500 do 3000 m výkopku/sypaniny z horniny třídy těžitelnosti I skupiny 1 až 3</t>
  </si>
  <si>
    <t>1020733620</t>
  </si>
  <si>
    <t>162751117</t>
  </si>
  <si>
    <t>Vodorovné přemístění přes 9 000 do 10000 m výkopku/sypaniny z horniny třídy těžitelnosti I skupiny 1 až 3</t>
  </si>
  <si>
    <t>25532464</t>
  </si>
  <si>
    <t>5</t>
  </si>
  <si>
    <t>171201231</t>
  </si>
  <si>
    <t>Poplatek za uložení zeminy a kamení na recyklační skládce (skládkovné) kód odpadu 17 05 04</t>
  </si>
  <si>
    <t>t</t>
  </si>
  <si>
    <t>-1868442975</t>
  </si>
  <si>
    <t>VV</t>
  </si>
  <si>
    <t>9*1,8</t>
  </si>
  <si>
    <t>6</t>
  </si>
  <si>
    <t>171251201</t>
  </si>
  <si>
    <t>Uložení sypaniny na skládky nebo meziskládky</t>
  </si>
  <si>
    <t>1407549127</t>
  </si>
  <si>
    <t>7</t>
  </si>
  <si>
    <t>174151101</t>
  </si>
  <si>
    <t>Zásyp jam, šachet rýh nebo kolem objektů sypaninou se zhutněním</t>
  </si>
  <si>
    <t>-1596703374</t>
  </si>
  <si>
    <t xml:space="preserve">Poznámka k položce:_x000D_
Veškeré (rozhodující) položky jsou určeny planimetricky pomocí programu  ACAD!!_x000D_
_x000D_
_x000D_
</t>
  </si>
  <si>
    <t>"UV"8*1,5-8*3,14*0,25*0,25*1,4</t>
  </si>
  <si>
    <t>8</t>
  </si>
  <si>
    <t>M</t>
  </si>
  <si>
    <t>58344171</t>
  </si>
  <si>
    <t>štěrkodrť frakce 0/32</t>
  </si>
  <si>
    <t>1496714059</t>
  </si>
  <si>
    <t>9,802*2 'Přepočtené koeficientem množství</t>
  </si>
  <si>
    <t>9</t>
  </si>
  <si>
    <t>181351003</t>
  </si>
  <si>
    <t>Rozprostření ornice tl vrstvy do 200 mm pl do 100 m2 v rovině nebo ve svahu do 1:5 strojně</t>
  </si>
  <si>
    <t>m2</t>
  </si>
  <si>
    <t>-609452584</t>
  </si>
  <si>
    <t>10</t>
  </si>
  <si>
    <t>10364100</t>
  </si>
  <si>
    <t>zemina pro terénní úpravy - tříděná</t>
  </si>
  <si>
    <t>-524541209</t>
  </si>
  <si>
    <t>80*0,15*1,8</t>
  </si>
  <si>
    <t>11</t>
  </si>
  <si>
    <t>181411132</t>
  </si>
  <si>
    <t>Založení parkového trávníku výsevem pl do 1000 m2 ve svahu přes 1:5 do 1:2</t>
  </si>
  <si>
    <t>-1966265768</t>
  </si>
  <si>
    <t>00572410</t>
  </si>
  <si>
    <t>osivo směs travní parková</t>
  </si>
  <si>
    <t>kg</t>
  </si>
  <si>
    <t>-122123311</t>
  </si>
  <si>
    <t>80*0,02 'Přepočtené koeficientem množství</t>
  </si>
  <si>
    <t>13</t>
  </si>
  <si>
    <t>181951112</t>
  </si>
  <si>
    <t>Úprava pláně v hornině třídy těžitelnosti I skupiny 1 až 3 se zhutněním strojně</t>
  </si>
  <si>
    <t>-1600545923</t>
  </si>
  <si>
    <t>378*0,3+386*0,4</t>
  </si>
  <si>
    <t>14</t>
  </si>
  <si>
    <t>182251101</t>
  </si>
  <si>
    <t>Svahování násypů strojně</t>
  </si>
  <si>
    <t>-1192020848</t>
  </si>
  <si>
    <t>Vodorovné konstrukce</t>
  </si>
  <si>
    <t>15</t>
  </si>
  <si>
    <t>451573111</t>
  </si>
  <si>
    <t>Lože pod potrubí otevřený výkop ze štěrkopísku</t>
  </si>
  <si>
    <t>1938318961</t>
  </si>
  <si>
    <t>"UV"8*1,5*1,5*0,1</t>
  </si>
  <si>
    <t>Trubní vedení</t>
  </si>
  <si>
    <t>16</t>
  </si>
  <si>
    <t>838906145</t>
  </si>
  <si>
    <t>Pročištění stávající přípojky UV - 16 m</t>
  </si>
  <si>
    <t>souborl</t>
  </si>
  <si>
    <t>-1679410797</t>
  </si>
  <si>
    <t>17</t>
  </si>
  <si>
    <t>890411810</t>
  </si>
  <si>
    <t xml:space="preserve">Bourání UV z prefabrikovaných skruží vč. mříže </t>
  </si>
  <si>
    <t>kus</t>
  </si>
  <si>
    <t>-506227991</t>
  </si>
  <si>
    <t>18</t>
  </si>
  <si>
    <t>895941343</t>
  </si>
  <si>
    <t>Osazení vpusti uliční DN 500 z betonových dílců dno vysoké s kalištěm</t>
  </si>
  <si>
    <t>-1715174428</t>
  </si>
  <si>
    <t>19</t>
  </si>
  <si>
    <t>59224470</t>
  </si>
  <si>
    <t>vpusť uliční DN 500 kaliště vysoké 500/525x65mm</t>
  </si>
  <si>
    <t>1610010210</t>
  </si>
  <si>
    <t>20</t>
  </si>
  <si>
    <t>895941351</t>
  </si>
  <si>
    <t>Osazení vpusti uliční DN 500 z betonových dílců skruž horní pro čtvercovou vtokovou mříž</t>
  </si>
  <si>
    <t>-414021042</t>
  </si>
  <si>
    <t>59224460</t>
  </si>
  <si>
    <t>vpusť uliční DN 500 betonová 500x190x65mm čtvercový poklop</t>
  </si>
  <si>
    <t>-1215890083</t>
  </si>
  <si>
    <t>22</t>
  </si>
  <si>
    <t>895941361</t>
  </si>
  <si>
    <t>Osazení vpusti uliční DN 500 z betonových dílců skruž středová 290 mm</t>
  </si>
  <si>
    <t>-717846127</t>
  </si>
  <si>
    <t>23</t>
  </si>
  <si>
    <t>59224461</t>
  </si>
  <si>
    <t>vpusť uliční DN 500 skruž průběžná nízká betonová 500/290x65mm</t>
  </si>
  <si>
    <t>-1452514313</t>
  </si>
  <si>
    <t>24</t>
  </si>
  <si>
    <t>895941367</t>
  </si>
  <si>
    <t>Osazení vpusti uliční DN 500 z betonových dílců skruž se zápachovou uzávěrkou</t>
  </si>
  <si>
    <t>-550496036</t>
  </si>
  <si>
    <t>25</t>
  </si>
  <si>
    <t>59224467</t>
  </si>
  <si>
    <t>vpusť uliční DN 500 skruž průběžná 500/590x65mm betonová se zápachovou uzávěrkou 150mm PVC</t>
  </si>
  <si>
    <t>-1321006859</t>
  </si>
  <si>
    <t>26</t>
  </si>
  <si>
    <t>899204112</t>
  </si>
  <si>
    <t>Osazení mříží litinových včetně rámů a košů na bahno pro třídu zatížení D400, E600</t>
  </si>
  <si>
    <t>1987742910</t>
  </si>
  <si>
    <t>27</t>
  </si>
  <si>
    <t>59224481</t>
  </si>
  <si>
    <t>mříž vtoková s rámem pro uliční vpusť 500x500, zatížení 40 tun</t>
  </si>
  <si>
    <t>1846985912</t>
  </si>
  <si>
    <t>28</t>
  </si>
  <si>
    <t>552410001</t>
  </si>
  <si>
    <t>koš kalový - lehký</t>
  </si>
  <si>
    <t>2074051627</t>
  </si>
  <si>
    <t>Ostatní konstrukce a práce, bourání</t>
  </si>
  <si>
    <t>29</t>
  </si>
  <si>
    <t>916131213</t>
  </si>
  <si>
    <t>Osazení silničního obrubníku betonového stojatého s boční opěrou do lože z betonu prostého</t>
  </si>
  <si>
    <t>-980644854</t>
  </si>
  <si>
    <t>30</t>
  </si>
  <si>
    <t>59217034</t>
  </si>
  <si>
    <t>obrubník silniční betonový 1000x150x300mm</t>
  </si>
  <si>
    <t>870328180</t>
  </si>
  <si>
    <t>382*1,01 'Přepočtené koeficientem množství</t>
  </si>
  <si>
    <t>31</t>
  </si>
  <si>
    <t>916991121</t>
  </si>
  <si>
    <t>Lože pod obrubníky, krajníky nebo obruby z dlažebních kostek z betonu prostého</t>
  </si>
  <si>
    <t>1127920977</t>
  </si>
  <si>
    <t>382*0,4*0,06</t>
  </si>
  <si>
    <t>997</t>
  </si>
  <si>
    <t xml:space="preserve">Přesun sutě   </t>
  </si>
  <si>
    <t>32</t>
  </si>
  <si>
    <t>997221571</t>
  </si>
  <si>
    <t>Vodorovná doprava vybouraných hmot do 1 km</t>
  </si>
  <si>
    <t>-1519715494</t>
  </si>
  <si>
    <t>33</t>
  </si>
  <si>
    <t>997221579</t>
  </si>
  <si>
    <t>Příplatek ZKD 1 km u vodorovné dopravy vybouraných hmot</t>
  </si>
  <si>
    <t>-199653182</t>
  </si>
  <si>
    <t>74,19*2</t>
  </si>
  <si>
    <t>34</t>
  </si>
  <si>
    <t>997221612</t>
  </si>
  <si>
    <t>Nakládání vybouraných hmot na dopravní prostředky pro vodorovnou dopravu</t>
  </si>
  <si>
    <t>773913748</t>
  </si>
  <si>
    <t>35</t>
  </si>
  <si>
    <t>997221861</t>
  </si>
  <si>
    <t>Poplatek za uložení na recyklační skládce (skládkovné) stavebního odpadu z prostého betonu pod kódem 17 01 01</t>
  </si>
  <si>
    <t>-1605484313</t>
  </si>
  <si>
    <t>998</t>
  </si>
  <si>
    <t xml:space="preserve">Přesun hmot   </t>
  </si>
  <si>
    <t>36</t>
  </si>
  <si>
    <t>998223011</t>
  </si>
  <si>
    <t>Přesun hmot pro pozemní komunikace s krytem dlážděným</t>
  </si>
  <si>
    <t>-1652484326</t>
  </si>
  <si>
    <t>VRN</t>
  </si>
  <si>
    <t>Vedlejší rozpočtové náklady</t>
  </si>
  <si>
    <t>VRN1</t>
  </si>
  <si>
    <t>Průzkumné, geodetické a projektové práce</t>
  </si>
  <si>
    <t>37</t>
  </si>
  <si>
    <t>012002001</t>
  </si>
  <si>
    <t xml:space="preserve">Geodetické práce - vytyčení stavby </t>
  </si>
  <si>
    <t>soubor</t>
  </si>
  <si>
    <t>1024</t>
  </si>
  <si>
    <t>-765376612</t>
  </si>
  <si>
    <t>"směrové i výškové"1</t>
  </si>
  <si>
    <t>38</t>
  </si>
  <si>
    <t>012002002</t>
  </si>
  <si>
    <t>Geodetické práce - zaměření skutečného provedení</t>
  </si>
  <si>
    <t>1885124962</t>
  </si>
  <si>
    <t>"zodpovědným geodetem 2x tisk + 2x CD"1</t>
  </si>
  <si>
    <t>39</t>
  </si>
  <si>
    <t>012002003</t>
  </si>
  <si>
    <t>Geodetické práce - vytyčení  inženýrských sítí</t>
  </si>
  <si>
    <t>-641384751</t>
  </si>
  <si>
    <t>40</t>
  </si>
  <si>
    <t>013002001</t>
  </si>
  <si>
    <t>Projektové práce - dokumentace skutečného provedení</t>
  </si>
  <si>
    <t>-1516682050</t>
  </si>
  <si>
    <t>"2 x paré, 2 x CD"1</t>
  </si>
  <si>
    <t>41</t>
  </si>
  <si>
    <t>013274008</t>
  </si>
  <si>
    <t>Pasportizace objektu před započetím prací</t>
  </si>
  <si>
    <t>1506752167</t>
  </si>
  <si>
    <t>"foto nebo video (vstupy, vjezdy, oplocení, RD, …)"1</t>
  </si>
  <si>
    <t>VRN3</t>
  </si>
  <si>
    <t>Zařízení staveniště</t>
  </si>
  <si>
    <t>42</t>
  </si>
  <si>
    <t>030001001</t>
  </si>
  <si>
    <t>-1474862173</t>
  </si>
  <si>
    <t>viz část B. 8</t>
  </si>
  <si>
    <t>"zřízení, provoz, likvidace zařízení staveniště vč. nákladů na energie a realizaci díla"1</t>
  </si>
  <si>
    <t>43</t>
  </si>
  <si>
    <t>030001002</t>
  </si>
  <si>
    <t>Zařízení staveniště - DIO</t>
  </si>
  <si>
    <t xml:space="preserve">soubor </t>
  </si>
  <si>
    <t>575848766</t>
  </si>
  <si>
    <t>"projednání provizorního DZ + stanovení …"1</t>
  </si>
  <si>
    <t>Silnice III/3626 Hartmanice, oprava silničních obrub a ul.vpustí</t>
  </si>
  <si>
    <t>Správa a údržba silnic Pardubického kraje</t>
  </si>
  <si>
    <t>IČ:00085031</t>
  </si>
  <si>
    <t>Silnice III/3626 Hartmanice, oprava silničních obrub a ul. Vpustí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</si>
</sst>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19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49" workbookViewId="0">
      <selection activeCell="AN9" sqref="AN9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" customHeight="1">
      <c r="AR2" s="161" t="s">
        <v>5</v>
      </c>
      <c r="AS2" s="162"/>
      <c r="AT2" s="162"/>
      <c r="AU2" s="162"/>
      <c r="AV2" s="162"/>
      <c r="AW2" s="162"/>
      <c r="AX2" s="162"/>
      <c r="AY2" s="162"/>
      <c r="AZ2" s="162"/>
      <c r="BA2" s="162"/>
      <c r="BB2" s="162"/>
      <c r="BC2" s="162"/>
      <c r="BD2" s="162"/>
      <c r="BE2" s="162"/>
      <c r="BS2" s="15" t="s">
        <v>6</v>
      </c>
      <c r="BT2" s="15" t="s">
        <v>7</v>
      </c>
    </row>
    <row r="3" spans="1:74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" customHeight="1">
      <c r="B4" s="18"/>
      <c r="D4" s="19" t="s">
        <v>9</v>
      </c>
      <c r="AR4" s="18"/>
      <c r="AS4" s="20" t="s">
        <v>10</v>
      </c>
      <c r="BS4" s="15" t="s">
        <v>11</v>
      </c>
    </row>
    <row r="5" spans="1:74" ht="12" customHeight="1">
      <c r="B5" s="18"/>
      <c r="D5" s="21" t="s">
        <v>12</v>
      </c>
      <c r="K5" s="189" t="s">
        <v>13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R5" s="18"/>
      <c r="BS5" s="15" t="s">
        <v>6</v>
      </c>
    </row>
    <row r="6" spans="1:74" ht="36.9" customHeight="1">
      <c r="B6" s="18"/>
      <c r="D6" s="23" t="s">
        <v>14</v>
      </c>
      <c r="K6" s="190" t="s">
        <v>327</v>
      </c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R6" s="18"/>
      <c r="BS6" s="15" t="s">
        <v>6</v>
      </c>
    </row>
    <row r="7" spans="1:74" ht="12" customHeight="1">
      <c r="B7" s="18"/>
      <c r="D7" s="24" t="s">
        <v>16</v>
      </c>
      <c r="K7" s="22" t="s">
        <v>1</v>
      </c>
      <c r="AK7" s="24" t="s">
        <v>17</v>
      </c>
      <c r="AN7" s="22" t="s">
        <v>1</v>
      </c>
      <c r="AR7" s="18"/>
      <c r="BS7" s="15" t="s">
        <v>6</v>
      </c>
    </row>
    <row r="8" spans="1:74" ht="12" customHeight="1">
      <c r="B8" s="18"/>
      <c r="D8" s="24" t="s">
        <v>18</v>
      </c>
      <c r="K8" s="22" t="s">
        <v>19</v>
      </c>
      <c r="AK8" s="24" t="s">
        <v>20</v>
      </c>
      <c r="AN8" s="160">
        <v>45818</v>
      </c>
      <c r="AR8" s="18"/>
      <c r="BS8" s="15" t="s">
        <v>6</v>
      </c>
    </row>
    <row r="9" spans="1:74" ht="14.4" customHeight="1">
      <c r="B9" s="18"/>
      <c r="AR9" s="18"/>
      <c r="BS9" s="15" t="s">
        <v>6</v>
      </c>
    </row>
    <row r="10" spans="1:74" ht="12" customHeight="1">
      <c r="B10" s="18"/>
      <c r="D10" s="24" t="s">
        <v>21</v>
      </c>
      <c r="AK10" s="24" t="s">
        <v>329</v>
      </c>
      <c r="AN10" s="22" t="s">
        <v>1</v>
      </c>
      <c r="AR10" s="18"/>
      <c r="BS10" s="15" t="s">
        <v>6</v>
      </c>
    </row>
    <row r="11" spans="1:74" ht="18.45" customHeight="1">
      <c r="B11" s="18"/>
      <c r="E11" s="22" t="s">
        <v>328</v>
      </c>
      <c r="AK11" s="24" t="s">
        <v>23</v>
      </c>
      <c r="AN11" s="22" t="s">
        <v>1</v>
      </c>
      <c r="AR11" s="18"/>
      <c r="BS11" s="15" t="s">
        <v>6</v>
      </c>
    </row>
    <row r="12" spans="1:74" ht="6.9" customHeight="1">
      <c r="B12" s="18"/>
      <c r="AR12" s="18"/>
      <c r="BS12" s="15" t="s">
        <v>6</v>
      </c>
    </row>
    <row r="13" spans="1:74" ht="12" customHeight="1">
      <c r="B13" s="18"/>
      <c r="D13" s="24" t="s">
        <v>24</v>
      </c>
      <c r="AK13" s="24" t="s">
        <v>22</v>
      </c>
      <c r="AN13" s="22" t="s">
        <v>1</v>
      </c>
      <c r="AR13" s="18"/>
      <c r="BS13" s="15" t="s">
        <v>6</v>
      </c>
    </row>
    <row r="14" spans="1:74" ht="13.2">
      <c r="B14" s="18"/>
      <c r="E14" s="22" t="s">
        <v>25</v>
      </c>
      <c r="AK14" s="24" t="s">
        <v>23</v>
      </c>
      <c r="AN14" s="22" t="s">
        <v>1</v>
      </c>
      <c r="AR14" s="18"/>
      <c r="BS14" s="15" t="s">
        <v>6</v>
      </c>
    </row>
    <row r="15" spans="1:74" ht="6.9" customHeight="1">
      <c r="B15" s="18"/>
      <c r="AR15" s="18"/>
      <c r="BS15" s="15" t="s">
        <v>3</v>
      </c>
    </row>
    <row r="16" spans="1:74" ht="12" customHeight="1">
      <c r="B16" s="18"/>
      <c r="D16" s="24" t="s">
        <v>26</v>
      </c>
      <c r="AK16" s="24" t="s">
        <v>22</v>
      </c>
      <c r="AN16" s="22" t="s">
        <v>1</v>
      </c>
      <c r="AR16" s="18"/>
      <c r="BS16" s="15" t="s">
        <v>3</v>
      </c>
    </row>
    <row r="17" spans="2:71" ht="18.45" customHeight="1">
      <c r="B17" s="18"/>
      <c r="E17" s="22" t="s">
        <v>27</v>
      </c>
      <c r="AK17" s="24" t="s">
        <v>23</v>
      </c>
      <c r="AN17" s="22" t="s">
        <v>1</v>
      </c>
      <c r="AR17" s="18"/>
      <c r="BS17" s="15" t="s">
        <v>28</v>
      </c>
    </row>
    <row r="18" spans="2:71" ht="6.9" customHeight="1">
      <c r="B18" s="18"/>
      <c r="AR18" s="18"/>
      <c r="BS18" s="15" t="s">
        <v>6</v>
      </c>
    </row>
    <row r="19" spans="2:71" ht="12" customHeight="1">
      <c r="B19" s="18"/>
      <c r="D19" s="24" t="s">
        <v>29</v>
      </c>
      <c r="AK19" s="24" t="s">
        <v>22</v>
      </c>
      <c r="AN19" s="22" t="s">
        <v>1</v>
      </c>
      <c r="AR19" s="18"/>
      <c r="BS19" s="15" t="s">
        <v>6</v>
      </c>
    </row>
    <row r="20" spans="2:71" ht="18.45" customHeight="1">
      <c r="B20" s="18"/>
      <c r="E20" s="22" t="s">
        <v>30</v>
      </c>
      <c r="AK20" s="24" t="s">
        <v>23</v>
      </c>
      <c r="AN20" s="22" t="s">
        <v>1</v>
      </c>
      <c r="AR20" s="18"/>
      <c r="BS20" s="15" t="s">
        <v>28</v>
      </c>
    </row>
    <row r="21" spans="2:71" ht="6.9" customHeight="1">
      <c r="B21" s="18"/>
      <c r="AR21" s="18"/>
    </row>
    <row r="22" spans="2:71" ht="12" customHeight="1">
      <c r="B22" s="18"/>
      <c r="D22" s="24" t="s">
        <v>31</v>
      </c>
      <c r="AR22" s="18"/>
    </row>
    <row r="23" spans="2:71" ht="16.5" customHeight="1">
      <c r="B23" s="18"/>
      <c r="E23" s="191" t="s">
        <v>1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R23" s="18"/>
    </row>
    <row r="24" spans="2:71" ht="6.9" customHeight="1">
      <c r="B24" s="18"/>
      <c r="AR24" s="18"/>
    </row>
    <row r="25" spans="2:71" ht="6.9" customHeight="1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2:71" s="1" customFormat="1" ht="25.95" customHeight="1">
      <c r="B26" s="27"/>
      <c r="D26" s="28" t="s">
        <v>32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92">
        <f>ROUND(AG94,2)</f>
        <v>0</v>
      </c>
      <c r="AL26" s="193"/>
      <c r="AM26" s="193"/>
      <c r="AN26" s="193"/>
      <c r="AO26" s="193"/>
      <c r="AR26" s="27"/>
    </row>
    <row r="27" spans="2:71" s="1" customFormat="1" ht="6.9" customHeight="1">
      <c r="B27" s="27"/>
      <c r="AR27" s="27"/>
    </row>
    <row r="28" spans="2:71" s="1" customFormat="1" ht="13.2">
      <c r="B28" s="27"/>
      <c r="L28" s="194" t="s">
        <v>33</v>
      </c>
      <c r="M28" s="194"/>
      <c r="N28" s="194"/>
      <c r="O28" s="194"/>
      <c r="P28" s="194"/>
      <c r="W28" s="194" t="s">
        <v>34</v>
      </c>
      <c r="X28" s="194"/>
      <c r="Y28" s="194"/>
      <c r="Z28" s="194"/>
      <c r="AA28" s="194"/>
      <c r="AB28" s="194"/>
      <c r="AC28" s="194"/>
      <c r="AD28" s="194"/>
      <c r="AE28" s="194"/>
      <c r="AK28" s="194" t="s">
        <v>35</v>
      </c>
      <c r="AL28" s="194"/>
      <c r="AM28" s="194"/>
      <c r="AN28" s="194"/>
      <c r="AO28" s="194"/>
      <c r="AR28" s="27"/>
    </row>
    <row r="29" spans="2:71" s="2" customFormat="1" ht="14.4" customHeight="1">
      <c r="B29" s="31"/>
      <c r="D29" s="24" t="s">
        <v>36</v>
      </c>
      <c r="F29" s="24" t="s">
        <v>37</v>
      </c>
      <c r="L29" s="184">
        <v>0.21</v>
      </c>
      <c r="M29" s="183"/>
      <c r="N29" s="183"/>
      <c r="O29" s="183"/>
      <c r="P29" s="183"/>
      <c r="W29" s="182">
        <f>ROUND(AZ94, 2)</f>
        <v>0</v>
      </c>
      <c r="X29" s="183"/>
      <c r="Y29" s="183"/>
      <c r="Z29" s="183"/>
      <c r="AA29" s="183"/>
      <c r="AB29" s="183"/>
      <c r="AC29" s="183"/>
      <c r="AD29" s="183"/>
      <c r="AE29" s="183"/>
      <c r="AK29" s="182">
        <f>ROUND(AV94, 2)</f>
        <v>0</v>
      </c>
      <c r="AL29" s="183"/>
      <c r="AM29" s="183"/>
      <c r="AN29" s="183"/>
      <c r="AO29" s="183"/>
      <c r="AR29" s="31"/>
    </row>
    <row r="30" spans="2:71" s="2" customFormat="1" ht="14.4" customHeight="1">
      <c r="B30" s="31"/>
      <c r="F30" s="24" t="s">
        <v>38</v>
      </c>
      <c r="L30" s="184">
        <v>0.12</v>
      </c>
      <c r="M30" s="183"/>
      <c r="N30" s="183"/>
      <c r="O30" s="183"/>
      <c r="P30" s="183"/>
      <c r="W30" s="182">
        <f>ROUND(BA94, 2)</f>
        <v>0</v>
      </c>
      <c r="X30" s="183"/>
      <c r="Y30" s="183"/>
      <c r="Z30" s="183"/>
      <c r="AA30" s="183"/>
      <c r="AB30" s="183"/>
      <c r="AC30" s="183"/>
      <c r="AD30" s="183"/>
      <c r="AE30" s="183"/>
      <c r="AK30" s="182">
        <f>ROUND(AW94, 2)</f>
        <v>0</v>
      </c>
      <c r="AL30" s="183"/>
      <c r="AM30" s="183"/>
      <c r="AN30" s="183"/>
      <c r="AO30" s="183"/>
      <c r="AR30" s="31"/>
    </row>
    <row r="31" spans="2:71" s="2" customFormat="1" ht="14.4" hidden="1" customHeight="1">
      <c r="B31" s="31"/>
      <c r="F31" s="24" t="s">
        <v>39</v>
      </c>
      <c r="L31" s="184">
        <v>0.21</v>
      </c>
      <c r="M31" s="183"/>
      <c r="N31" s="183"/>
      <c r="O31" s="183"/>
      <c r="P31" s="183"/>
      <c r="W31" s="182">
        <f>ROUND(BB94, 2)</f>
        <v>0</v>
      </c>
      <c r="X31" s="183"/>
      <c r="Y31" s="183"/>
      <c r="Z31" s="183"/>
      <c r="AA31" s="183"/>
      <c r="AB31" s="183"/>
      <c r="AC31" s="183"/>
      <c r="AD31" s="183"/>
      <c r="AE31" s="183"/>
      <c r="AK31" s="182">
        <v>0</v>
      </c>
      <c r="AL31" s="183"/>
      <c r="AM31" s="183"/>
      <c r="AN31" s="183"/>
      <c r="AO31" s="183"/>
      <c r="AR31" s="31"/>
    </row>
    <row r="32" spans="2:71" s="2" customFormat="1" ht="14.4" hidden="1" customHeight="1">
      <c r="B32" s="31"/>
      <c r="F32" s="24" t="s">
        <v>40</v>
      </c>
      <c r="L32" s="184">
        <v>0.12</v>
      </c>
      <c r="M32" s="183"/>
      <c r="N32" s="183"/>
      <c r="O32" s="183"/>
      <c r="P32" s="183"/>
      <c r="W32" s="182">
        <f>ROUND(BC94, 2)</f>
        <v>0</v>
      </c>
      <c r="X32" s="183"/>
      <c r="Y32" s="183"/>
      <c r="Z32" s="183"/>
      <c r="AA32" s="183"/>
      <c r="AB32" s="183"/>
      <c r="AC32" s="183"/>
      <c r="AD32" s="183"/>
      <c r="AE32" s="183"/>
      <c r="AK32" s="182">
        <v>0</v>
      </c>
      <c r="AL32" s="183"/>
      <c r="AM32" s="183"/>
      <c r="AN32" s="183"/>
      <c r="AO32" s="183"/>
      <c r="AR32" s="31"/>
    </row>
    <row r="33" spans="2:44" s="2" customFormat="1" ht="14.4" hidden="1" customHeight="1">
      <c r="B33" s="31"/>
      <c r="F33" s="24" t="s">
        <v>41</v>
      </c>
      <c r="L33" s="184">
        <v>0</v>
      </c>
      <c r="M33" s="183"/>
      <c r="N33" s="183"/>
      <c r="O33" s="183"/>
      <c r="P33" s="183"/>
      <c r="W33" s="182">
        <f>ROUND(BD94, 2)</f>
        <v>0</v>
      </c>
      <c r="X33" s="183"/>
      <c r="Y33" s="183"/>
      <c r="Z33" s="183"/>
      <c r="AA33" s="183"/>
      <c r="AB33" s="183"/>
      <c r="AC33" s="183"/>
      <c r="AD33" s="183"/>
      <c r="AE33" s="183"/>
      <c r="AK33" s="182">
        <v>0</v>
      </c>
      <c r="AL33" s="183"/>
      <c r="AM33" s="183"/>
      <c r="AN33" s="183"/>
      <c r="AO33" s="183"/>
      <c r="AR33" s="31"/>
    </row>
    <row r="34" spans="2:44" s="1" customFormat="1" ht="6.9" customHeight="1">
      <c r="B34" s="27"/>
      <c r="AR34" s="27"/>
    </row>
    <row r="35" spans="2:44" s="1" customFormat="1" ht="25.95" customHeight="1">
      <c r="B35" s="27"/>
      <c r="C35" s="32"/>
      <c r="D35" s="33" t="s">
        <v>42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43</v>
      </c>
      <c r="U35" s="34"/>
      <c r="V35" s="34"/>
      <c r="W35" s="34"/>
      <c r="X35" s="185" t="s">
        <v>44</v>
      </c>
      <c r="Y35" s="186"/>
      <c r="Z35" s="186"/>
      <c r="AA35" s="186"/>
      <c r="AB35" s="186"/>
      <c r="AC35" s="34"/>
      <c r="AD35" s="34"/>
      <c r="AE35" s="34"/>
      <c r="AF35" s="34"/>
      <c r="AG35" s="34"/>
      <c r="AH35" s="34"/>
      <c r="AI35" s="34"/>
      <c r="AJ35" s="34"/>
      <c r="AK35" s="187">
        <f>SUM(AK26:AK33)</f>
        <v>0</v>
      </c>
      <c r="AL35" s="186"/>
      <c r="AM35" s="186"/>
      <c r="AN35" s="186"/>
      <c r="AO35" s="188"/>
      <c r="AP35" s="32"/>
      <c r="AQ35" s="32"/>
      <c r="AR35" s="27"/>
    </row>
    <row r="36" spans="2:44" s="1" customFormat="1" ht="6.9" customHeight="1">
      <c r="B36" s="27"/>
      <c r="AR36" s="27"/>
    </row>
    <row r="37" spans="2:44" s="1" customFormat="1" ht="14.4" customHeight="1">
      <c r="B37" s="27"/>
      <c r="AR37" s="27"/>
    </row>
    <row r="38" spans="2:44" ht="14.4" customHeight="1">
      <c r="B38" s="18"/>
      <c r="AR38" s="18"/>
    </row>
    <row r="39" spans="2:44" ht="14.4" customHeight="1">
      <c r="B39" s="18"/>
      <c r="AR39" s="18"/>
    </row>
    <row r="40" spans="2:44" ht="14.4" customHeight="1">
      <c r="B40" s="18"/>
      <c r="AR40" s="18"/>
    </row>
    <row r="41" spans="2:44" ht="14.4" customHeight="1">
      <c r="B41" s="18"/>
      <c r="AR41" s="18"/>
    </row>
    <row r="42" spans="2:44" ht="14.4" customHeight="1">
      <c r="B42" s="18"/>
      <c r="AR42" s="18"/>
    </row>
    <row r="43" spans="2:44" ht="14.4" customHeight="1">
      <c r="B43" s="18"/>
      <c r="AR43" s="18"/>
    </row>
    <row r="44" spans="2:44" ht="14.4" customHeight="1">
      <c r="B44" s="18"/>
      <c r="AR44" s="18"/>
    </row>
    <row r="45" spans="2:44" ht="14.4" customHeight="1">
      <c r="B45" s="18"/>
      <c r="AR45" s="18"/>
    </row>
    <row r="46" spans="2:44" ht="14.4" customHeight="1">
      <c r="B46" s="18"/>
      <c r="AR46" s="18"/>
    </row>
    <row r="47" spans="2:44" ht="14.4" customHeight="1">
      <c r="B47" s="18"/>
      <c r="AR47" s="18"/>
    </row>
    <row r="48" spans="2:44" ht="14.4" customHeight="1">
      <c r="B48" s="18"/>
      <c r="AR48" s="18"/>
    </row>
    <row r="49" spans="2:44" s="1" customFormat="1" ht="14.4" customHeight="1">
      <c r="B49" s="27"/>
      <c r="D49" s="36" t="s">
        <v>45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46</v>
      </c>
      <c r="AI49" s="37"/>
      <c r="AJ49" s="37"/>
      <c r="AK49" s="37"/>
      <c r="AL49" s="37"/>
      <c r="AM49" s="37"/>
      <c r="AN49" s="37"/>
      <c r="AO49" s="37"/>
      <c r="AR49" s="27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3.2">
      <c r="B60" s="27"/>
      <c r="D60" s="38" t="s">
        <v>47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48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47</v>
      </c>
      <c r="AI60" s="29"/>
      <c r="AJ60" s="29"/>
      <c r="AK60" s="29"/>
      <c r="AL60" s="29"/>
      <c r="AM60" s="38" t="s">
        <v>48</v>
      </c>
      <c r="AN60" s="29"/>
      <c r="AO60" s="29"/>
      <c r="AR60" s="27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3.2">
      <c r="B64" s="27"/>
      <c r="D64" s="36" t="s">
        <v>49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50</v>
      </c>
      <c r="AI64" s="37"/>
      <c r="AJ64" s="37"/>
      <c r="AK64" s="37"/>
      <c r="AL64" s="37"/>
      <c r="AM64" s="37"/>
      <c r="AN64" s="37"/>
      <c r="AO64" s="37"/>
      <c r="AR64" s="27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3.2">
      <c r="B75" s="27"/>
      <c r="D75" s="38" t="s">
        <v>47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48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47</v>
      </c>
      <c r="AI75" s="29"/>
      <c r="AJ75" s="29"/>
      <c r="AK75" s="29"/>
      <c r="AL75" s="29"/>
      <c r="AM75" s="38" t="s">
        <v>48</v>
      </c>
      <c r="AN75" s="29"/>
      <c r="AO75" s="29"/>
      <c r="AR75" s="27"/>
    </row>
    <row r="76" spans="2:44" s="1" customFormat="1">
      <c r="B76" s="27"/>
      <c r="AR76" s="27"/>
    </row>
    <row r="77" spans="2:44" s="1" customFormat="1" ht="6.9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0" s="1" customFormat="1" ht="6.9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0" s="1" customFormat="1" ht="24.9" customHeight="1">
      <c r="B82" s="27"/>
      <c r="C82" s="19" t="s">
        <v>51</v>
      </c>
      <c r="AR82" s="27"/>
    </row>
    <row r="83" spans="1:90" s="1" customFormat="1" ht="6.9" customHeight="1">
      <c r="B83" s="27"/>
      <c r="AR83" s="27"/>
    </row>
    <row r="84" spans="1:90" s="3" customFormat="1" ht="12" customHeight="1">
      <c r="B84" s="43"/>
      <c r="C84" s="24" t="s">
        <v>12</v>
      </c>
      <c r="L84" s="3" t="str">
        <f>K5</f>
        <v>250301</v>
      </c>
      <c r="AR84" s="43"/>
    </row>
    <row r="85" spans="1:90" s="4" customFormat="1" ht="36.9" customHeight="1">
      <c r="B85" s="44"/>
      <c r="C85" s="45" t="s">
        <v>14</v>
      </c>
      <c r="L85" s="173" t="str">
        <f>K6</f>
        <v>Silnice III/3626 Hartmanice, oprava silničních obrub a ul.vpustí</v>
      </c>
      <c r="M85" s="174"/>
      <c r="N85" s="174"/>
      <c r="O85" s="174"/>
      <c r="P85" s="174"/>
      <c r="Q85" s="174"/>
      <c r="R85" s="174"/>
      <c r="S85" s="174"/>
      <c r="T85" s="174"/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74"/>
      <c r="AF85" s="174"/>
      <c r="AG85" s="174"/>
      <c r="AH85" s="174"/>
      <c r="AI85" s="174"/>
      <c r="AJ85" s="174"/>
      <c r="AR85" s="44"/>
    </row>
    <row r="86" spans="1:90" s="1" customFormat="1" ht="6.9" customHeight="1">
      <c r="B86" s="27"/>
      <c r="AR86" s="27"/>
    </row>
    <row r="87" spans="1:90" s="1" customFormat="1" ht="12" customHeight="1">
      <c r="B87" s="27"/>
      <c r="C87" s="24" t="s">
        <v>18</v>
      </c>
      <c r="L87" s="46" t="str">
        <f>IF(K8="","",K8)</f>
        <v>Hartmanice</v>
      </c>
      <c r="AI87" s="24" t="s">
        <v>20</v>
      </c>
      <c r="AM87" s="175">
        <f>IF(AN8= "","",AN8)</f>
        <v>45818</v>
      </c>
      <c r="AN87" s="175"/>
      <c r="AR87" s="27"/>
    </row>
    <row r="88" spans="1:90" s="1" customFormat="1" ht="6.9" customHeight="1">
      <c r="B88" s="27"/>
      <c r="AR88" s="27"/>
    </row>
    <row r="89" spans="1:90" s="1" customFormat="1" ht="25.65" customHeight="1">
      <c r="B89" s="27"/>
      <c r="C89" s="24" t="s">
        <v>21</v>
      </c>
      <c r="L89" s="3" t="str">
        <f>IF(E11= "","",E11)</f>
        <v>Správa a údržba silnic Pardubického kraje</v>
      </c>
      <c r="AI89" s="24" t="s">
        <v>26</v>
      </c>
      <c r="AM89" s="176" t="str">
        <f>IF(E17="","",E17)</f>
        <v>Ondřej Stránský, projekce silničních staveb</v>
      </c>
      <c r="AN89" s="177"/>
      <c r="AO89" s="177"/>
      <c r="AP89" s="177"/>
      <c r="AR89" s="27"/>
      <c r="AS89" s="178" t="s">
        <v>52</v>
      </c>
      <c r="AT89" s="179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0" s="1" customFormat="1" ht="15.15" customHeight="1">
      <c r="B90" s="27"/>
      <c r="C90" s="24" t="s">
        <v>24</v>
      </c>
      <c r="L90" s="3" t="str">
        <f>IF(E14="","",E14)</f>
        <v xml:space="preserve"> </v>
      </c>
      <c r="AI90" s="24" t="s">
        <v>29</v>
      </c>
      <c r="AM90" s="176" t="str">
        <f>IF(E20="","",E20)</f>
        <v xml:space="preserve">Ondřej Stránský, DiS. </v>
      </c>
      <c r="AN90" s="177"/>
      <c r="AO90" s="177"/>
      <c r="AP90" s="177"/>
      <c r="AR90" s="27"/>
      <c r="AS90" s="180"/>
      <c r="AT90" s="181"/>
      <c r="BD90" s="51"/>
    </row>
    <row r="91" spans="1:90" s="1" customFormat="1" ht="10.8" customHeight="1">
      <c r="B91" s="27"/>
      <c r="AR91" s="27"/>
      <c r="AS91" s="180"/>
      <c r="AT91" s="181"/>
      <c r="BD91" s="51"/>
    </row>
    <row r="92" spans="1:90" s="1" customFormat="1" ht="29.25" customHeight="1">
      <c r="B92" s="27"/>
      <c r="C92" s="163" t="s">
        <v>53</v>
      </c>
      <c r="D92" s="164"/>
      <c r="E92" s="164"/>
      <c r="F92" s="164"/>
      <c r="G92" s="164"/>
      <c r="H92" s="52"/>
      <c r="I92" s="165" t="s">
        <v>54</v>
      </c>
      <c r="J92" s="164"/>
      <c r="K92" s="164"/>
      <c r="L92" s="164"/>
      <c r="M92" s="164"/>
      <c r="N92" s="164"/>
      <c r="O92" s="164"/>
      <c r="P92" s="164"/>
      <c r="Q92" s="164"/>
      <c r="R92" s="164"/>
      <c r="S92" s="164"/>
      <c r="T92" s="164"/>
      <c r="U92" s="164"/>
      <c r="V92" s="164"/>
      <c r="W92" s="164"/>
      <c r="X92" s="164"/>
      <c r="Y92" s="164"/>
      <c r="Z92" s="164"/>
      <c r="AA92" s="164"/>
      <c r="AB92" s="164"/>
      <c r="AC92" s="164"/>
      <c r="AD92" s="164"/>
      <c r="AE92" s="164"/>
      <c r="AF92" s="164"/>
      <c r="AG92" s="166" t="s">
        <v>55</v>
      </c>
      <c r="AH92" s="164"/>
      <c r="AI92" s="164"/>
      <c r="AJ92" s="164"/>
      <c r="AK92" s="164"/>
      <c r="AL92" s="164"/>
      <c r="AM92" s="164"/>
      <c r="AN92" s="165" t="s">
        <v>56</v>
      </c>
      <c r="AO92" s="164"/>
      <c r="AP92" s="167"/>
      <c r="AQ92" s="53" t="s">
        <v>57</v>
      </c>
      <c r="AR92" s="27"/>
      <c r="AS92" s="54" t="s">
        <v>58</v>
      </c>
      <c r="AT92" s="55" t="s">
        <v>59</v>
      </c>
      <c r="AU92" s="55" t="s">
        <v>60</v>
      </c>
      <c r="AV92" s="55" t="s">
        <v>61</v>
      </c>
      <c r="AW92" s="55" t="s">
        <v>62</v>
      </c>
      <c r="AX92" s="55" t="s">
        <v>63</v>
      </c>
      <c r="AY92" s="55" t="s">
        <v>64</v>
      </c>
      <c r="AZ92" s="55" t="s">
        <v>65</v>
      </c>
      <c r="BA92" s="55" t="s">
        <v>66</v>
      </c>
      <c r="BB92" s="55" t="s">
        <v>67</v>
      </c>
      <c r="BC92" s="55" t="s">
        <v>68</v>
      </c>
      <c r="BD92" s="56" t="s">
        <v>69</v>
      </c>
    </row>
    <row r="93" spans="1:90" s="1" customFormat="1" ht="10.8" customHeight="1">
      <c r="B93" s="27"/>
      <c r="AR93" s="27"/>
      <c r="AS93" s="57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0" s="5" customFormat="1" ht="32.4" customHeight="1">
      <c r="B94" s="58"/>
      <c r="C94" s="59" t="s">
        <v>70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71">
        <f>ROUND(AG95,2)</f>
        <v>0</v>
      </c>
      <c r="AH94" s="171"/>
      <c r="AI94" s="171"/>
      <c r="AJ94" s="171"/>
      <c r="AK94" s="171"/>
      <c r="AL94" s="171"/>
      <c r="AM94" s="171"/>
      <c r="AN94" s="172">
        <f>SUM(AG94,AT94)</f>
        <v>0</v>
      </c>
      <c r="AO94" s="172"/>
      <c r="AP94" s="172"/>
      <c r="AQ94" s="62" t="s">
        <v>1</v>
      </c>
      <c r="AR94" s="58"/>
      <c r="AS94" s="63">
        <f>ROUND(AS95,2)</f>
        <v>0</v>
      </c>
      <c r="AT94" s="64">
        <f>ROUND(SUM(AV94:AW94),2)</f>
        <v>0</v>
      </c>
      <c r="AU94" s="65">
        <f>ROUND(AU95,5)</f>
        <v>521.02539999999999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71</v>
      </c>
      <c r="BT94" s="67" t="s">
        <v>72</v>
      </c>
      <c r="BV94" s="67" t="s">
        <v>73</v>
      </c>
      <c r="BW94" s="67" t="s">
        <v>4</v>
      </c>
      <c r="BX94" s="67" t="s">
        <v>74</v>
      </c>
      <c r="CL94" s="67" t="s">
        <v>1</v>
      </c>
    </row>
    <row r="95" spans="1:90" s="6" customFormat="1" ht="16.5" customHeight="1">
      <c r="A95" s="68" t="s">
        <v>75</v>
      </c>
      <c r="B95" s="69"/>
      <c r="C95" s="70"/>
      <c r="D95" s="170" t="s">
        <v>13</v>
      </c>
      <c r="E95" s="170"/>
      <c r="F95" s="170"/>
      <c r="G95" s="170"/>
      <c r="H95" s="170"/>
      <c r="I95" s="71"/>
      <c r="J95" s="170" t="s">
        <v>15</v>
      </c>
      <c r="K95" s="170"/>
      <c r="L95" s="170"/>
      <c r="M95" s="170"/>
      <c r="N95" s="170"/>
      <c r="O95" s="170"/>
      <c r="P95" s="170"/>
      <c r="Q95" s="170"/>
      <c r="R95" s="170"/>
      <c r="S95" s="170"/>
      <c r="T95" s="170"/>
      <c r="U95" s="170"/>
      <c r="V95" s="170"/>
      <c r="W95" s="170"/>
      <c r="X95" s="170"/>
      <c r="Y95" s="170"/>
      <c r="Z95" s="170"/>
      <c r="AA95" s="170"/>
      <c r="AB95" s="170"/>
      <c r="AC95" s="170"/>
      <c r="AD95" s="170"/>
      <c r="AE95" s="170"/>
      <c r="AF95" s="170"/>
      <c r="AG95" s="168">
        <f>'250301 - Oprava silničníc...'!J28</f>
        <v>0</v>
      </c>
      <c r="AH95" s="169"/>
      <c r="AI95" s="169"/>
      <c r="AJ95" s="169"/>
      <c r="AK95" s="169"/>
      <c r="AL95" s="169"/>
      <c r="AM95" s="169"/>
      <c r="AN95" s="168">
        <f>SUM(AG95,AT95)</f>
        <v>0</v>
      </c>
      <c r="AO95" s="169"/>
      <c r="AP95" s="169"/>
      <c r="AQ95" s="72" t="s">
        <v>76</v>
      </c>
      <c r="AR95" s="69"/>
      <c r="AS95" s="73">
        <v>0</v>
      </c>
      <c r="AT95" s="74">
        <f>ROUND(SUM(AV95:AW95),2)</f>
        <v>0</v>
      </c>
      <c r="AU95" s="75">
        <f>'250301 - Oprava silničníc...'!P122</f>
        <v>521.02539700000011</v>
      </c>
      <c r="AV95" s="74">
        <f>'250301 - Oprava silničníc...'!J31</f>
        <v>0</v>
      </c>
      <c r="AW95" s="74">
        <f>'250301 - Oprava silničníc...'!J32</f>
        <v>0</v>
      </c>
      <c r="AX95" s="74">
        <f>'250301 - Oprava silničníc...'!J33</f>
        <v>0</v>
      </c>
      <c r="AY95" s="74">
        <f>'250301 - Oprava silničníc...'!J34</f>
        <v>0</v>
      </c>
      <c r="AZ95" s="74">
        <f>'250301 - Oprava silničníc...'!F31</f>
        <v>0</v>
      </c>
      <c r="BA95" s="74">
        <f>'250301 - Oprava silničníc...'!F32</f>
        <v>0</v>
      </c>
      <c r="BB95" s="74">
        <f>'250301 - Oprava silničníc...'!F33</f>
        <v>0</v>
      </c>
      <c r="BC95" s="74">
        <f>'250301 - Oprava silničníc...'!F34</f>
        <v>0</v>
      </c>
      <c r="BD95" s="76">
        <f>'250301 - Oprava silničníc...'!F35</f>
        <v>0</v>
      </c>
      <c r="BT95" s="77" t="s">
        <v>77</v>
      </c>
      <c r="BU95" s="77" t="s">
        <v>78</v>
      </c>
      <c r="BV95" s="77" t="s">
        <v>73</v>
      </c>
      <c r="BW95" s="77" t="s">
        <v>4</v>
      </c>
      <c r="BX95" s="77" t="s">
        <v>74</v>
      </c>
      <c r="CL95" s="77" t="s">
        <v>1</v>
      </c>
    </row>
    <row r="96" spans="1:90" s="1" customFormat="1" ht="30" customHeight="1">
      <c r="B96" s="27"/>
      <c r="AR96" s="27"/>
    </row>
    <row r="97" spans="2:44" s="1" customFormat="1" ht="6.9" customHeight="1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27"/>
    </row>
  </sheetData>
  <mergeCells count="40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250301 - Oprava silničníc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11"/>
  <sheetViews>
    <sheetView showGridLines="0" topLeftCell="A79" workbookViewId="0">
      <selection activeCell="I209" sqref="I209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61" t="s">
        <v>5</v>
      </c>
      <c r="M2" s="162"/>
      <c r="N2" s="162"/>
      <c r="O2" s="162"/>
      <c r="P2" s="162"/>
      <c r="Q2" s="162"/>
      <c r="R2" s="162"/>
      <c r="S2" s="162"/>
      <c r="T2" s="162"/>
      <c r="U2" s="162"/>
      <c r="V2" s="162"/>
      <c r="AT2" s="15" t="s">
        <v>4</v>
      </c>
    </row>
    <row r="3" spans="2:46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pans="2:46" ht="24.9" customHeight="1">
      <c r="B4" s="18"/>
      <c r="D4" s="19" t="s">
        <v>80</v>
      </c>
      <c r="L4" s="18"/>
      <c r="M4" s="78" t="s">
        <v>10</v>
      </c>
      <c r="AT4" s="15" t="s">
        <v>3</v>
      </c>
    </row>
    <row r="5" spans="2:46" ht="6.9" customHeight="1">
      <c r="B5" s="18"/>
      <c r="L5" s="18"/>
    </row>
    <row r="6" spans="2:46" s="1" customFormat="1" ht="12" customHeight="1">
      <c r="B6" s="27"/>
      <c r="D6" s="24" t="s">
        <v>14</v>
      </c>
      <c r="L6" s="27"/>
    </row>
    <row r="7" spans="2:46" s="1" customFormat="1" ht="16.5" customHeight="1">
      <c r="B7" s="27"/>
      <c r="E7" s="173" t="s">
        <v>330</v>
      </c>
      <c r="F7" s="195"/>
      <c r="G7" s="195"/>
      <c r="H7" s="195"/>
      <c r="L7" s="27"/>
    </row>
    <row r="8" spans="2:46" s="1" customFormat="1">
      <c r="B8" s="27"/>
      <c r="L8" s="27"/>
    </row>
    <row r="9" spans="2:46" s="1" customFormat="1" ht="12" customHeight="1">
      <c r="B9" s="27"/>
      <c r="D9" s="24" t="s">
        <v>16</v>
      </c>
      <c r="F9" s="22" t="s">
        <v>1</v>
      </c>
      <c r="I9" s="24" t="s">
        <v>17</v>
      </c>
      <c r="J9" s="22" t="s">
        <v>1</v>
      </c>
      <c r="L9" s="27"/>
    </row>
    <row r="10" spans="2:46" s="1" customFormat="1" ht="12" customHeight="1">
      <c r="B10" s="27"/>
      <c r="D10" s="24" t="s">
        <v>18</v>
      </c>
      <c r="F10" s="22" t="s">
        <v>19</v>
      </c>
      <c r="I10" s="24" t="s">
        <v>20</v>
      </c>
      <c r="J10" s="47">
        <f>'Rekapitulace stavby'!AN8</f>
        <v>45818</v>
      </c>
      <c r="L10" s="27"/>
    </row>
    <row r="11" spans="2:46" s="1" customFormat="1" ht="10.8" customHeight="1">
      <c r="B11" s="27"/>
      <c r="L11" s="27"/>
    </row>
    <row r="12" spans="2:46" s="1" customFormat="1" ht="12" customHeight="1">
      <c r="B12" s="27"/>
      <c r="D12" s="24" t="s">
        <v>21</v>
      </c>
      <c r="I12" s="24" t="s">
        <v>329</v>
      </c>
      <c r="J12" s="22" t="s">
        <v>1</v>
      </c>
      <c r="L12" s="27"/>
    </row>
    <row r="13" spans="2:46" s="1" customFormat="1" ht="18" customHeight="1">
      <c r="B13" s="27"/>
      <c r="E13" s="22" t="s">
        <v>328</v>
      </c>
      <c r="I13" s="24" t="s">
        <v>23</v>
      </c>
      <c r="J13" s="22" t="s">
        <v>1</v>
      </c>
      <c r="L13" s="27"/>
    </row>
    <row r="14" spans="2:46" s="1" customFormat="1" ht="6.9" customHeight="1">
      <c r="B14" s="27"/>
      <c r="L14" s="27"/>
    </row>
    <row r="15" spans="2:46" s="1" customFormat="1" ht="12" customHeight="1">
      <c r="B15" s="27"/>
      <c r="D15" s="24" t="s">
        <v>24</v>
      </c>
      <c r="I15" s="24" t="s">
        <v>22</v>
      </c>
      <c r="J15" s="22" t="str">
        <f>'Rekapitulace stavby'!AN13</f>
        <v/>
      </c>
      <c r="L15" s="27"/>
    </row>
    <row r="16" spans="2:46" s="1" customFormat="1" ht="18" customHeight="1">
      <c r="B16" s="27"/>
      <c r="E16" s="189" t="str">
        <f>'Rekapitulace stavby'!E14</f>
        <v xml:space="preserve"> </v>
      </c>
      <c r="F16" s="189"/>
      <c r="G16" s="189"/>
      <c r="H16" s="189"/>
      <c r="I16" s="24" t="s">
        <v>23</v>
      </c>
      <c r="J16" s="22" t="str">
        <f>'Rekapitulace stavby'!AN14</f>
        <v/>
      </c>
      <c r="L16" s="27"/>
    </row>
    <row r="17" spans="2:12" s="1" customFormat="1" ht="6.9" customHeight="1">
      <c r="B17" s="27"/>
      <c r="L17" s="27"/>
    </row>
    <row r="18" spans="2:12" s="1" customFormat="1" ht="12" customHeight="1">
      <c r="B18" s="27"/>
      <c r="D18" s="24" t="s">
        <v>26</v>
      </c>
      <c r="I18" s="24" t="s">
        <v>22</v>
      </c>
      <c r="J18" s="22" t="s">
        <v>1</v>
      </c>
      <c r="L18" s="27"/>
    </row>
    <row r="19" spans="2:12" s="1" customFormat="1" ht="18" customHeight="1">
      <c r="B19" s="27"/>
      <c r="E19" s="22" t="s">
        <v>27</v>
      </c>
      <c r="I19" s="24" t="s">
        <v>23</v>
      </c>
      <c r="J19" s="22" t="s">
        <v>1</v>
      </c>
      <c r="L19" s="27"/>
    </row>
    <row r="20" spans="2:12" s="1" customFormat="1" ht="6.9" customHeight="1">
      <c r="B20" s="27"/>
      <c r="L20" s="27"/>
    </row>
    <row r="21" spans="2:12" s="1" customFormat="1" ht="12" customHeight="1">
      <c r="B21" s="27"/>
      <c r="D21" s="24" t="s">
        <v>29</v>
      </c>
      <c r="I21" s="24" t="s">
        <v>22</v>
      </c>
      <c r="J21" s="22" t="s">
        <v>1</v>
      </c>
      <c r="L21" s="27"/>
    </row>
    <row r="22" spans="2:12" s="1" customFormat="1" ht="18" customHeight="1">
      <c r="B22" s="27"/>
      <c r="E22" s="22" t="s">
        <v>30</v>
      </c>
      <c r="I22" s="24" t="s">
        <v>23</v>
      </c>
      <c r="J22" s="22" t="s">
        <v>1</v>
      </c>
      <c r="L22" s="27"/>
    </row>
    <row r="23" spans="2:12" s="1" customFormat="1" ht="6.9" customHeight="1">
      <c r="B23" s="27"/>
      <c r="L23" s="27"/>
    </row>
    <row r="24" spans="2:12" s="1" customFormat="1" ht="12" customHeight="1">
      <c r="B24" s="27"/>
      <c r="D24" s="24" t="s">
        <v>31</v>
      </c>
      <c r="L24" s="27"/>
    </row>
    <row r="25" spans="2:12" s="7" customFormat="1" ht="16.5" customHeight="1">
      <c r="B25" s="79"/>
      <c r="E25" s="191" t="s">
        <v>1</v>
      </c>
      <c r="F25" s="191"/>
      <c r="G25" s="191"/>
      <c r="H25" s="191"/>
      <c r="L25" s="79"/>
    </row>
    <row r="26" spans="2:12" s="1" customFormat="1" ht="6.9" customHeight="1">
      <c r="B26" s="27"/>
      <c r="L26" s="27"/>
    </row>
    <row r="27" spans="2:12" s="1" customFormat="1" ht="6.9" customHeight="1">
      <c r="B27" s="27"/>
      <c r="D27" s="48"/>
      <c r="E27" s="48"/>
      <c r="F27" s="48"/>
      <c r="G27" s="48"/>
      <c r="H27" s="48"/>
      <c r="I27" s="48"/>
      <c r="J27" s="48"/>
      <c r="K27" s="48"/>
      <c r="L27" s="27"/>
    </row>
    <row r="28" spans="2:12" s="1" customFormat="1" ht="25.35" customHeight="1">
      <c r="B28" s="27"/>
      <c r="D28" s="80" t="s">
        <v>32</v>
      </c>
      <c r="J28" s="61">
        <f>ROUND(J122, 2)</f>
        <v>0</v>
      </c>
      <c r="L28" s="27"/>
    </row>
    <row r="29" spans="2:12" s="1" customFormat="1" ht="6.9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14.4" customHeight="1">
      <c r="B30" s="27"/>
      <c r="F30" s="30" t="s">
        <v>34</v>
      </c>
      <c r="I30" s="30" t="s">
        <v>33</v>
      </c>
      <c r="J30" s="30" t="s">
        <v>35</v>
      </c>
      <c r="L30" s="27"/>
    </row>
    <row r="31" spans="2:12" s="1" customFormat="1" ht="14.4" customHeight="1">
      <c r="B31" s="27"/>
      <c r="D31" s="50" t="s">
        <v>36</v>
      </c>
      <c r="E31" s="24" t="s">
        <v>37</v>
      </c>
      <c r="F31" s="81">
        <f>ROUND((SUM(BE122:BE210)),  2)</f>
        <v>0</v>
      </c>
      <c r="I31" s="82">
        <v>0.21</v>
      </c>
      <c r="J31" s="81">
        <f>ROUND(((SUM(BE122:BE210))*I31),  2)</f>
        <v>0</v>
      </c>
      <c r="L31" s="27"/>
    </row>
    <row r="32" spans="2:12" s="1" customFormat="1" ht="14.4" customHeight="1">
      <c r="B32" s="27"/>
      <c r="E32" s="24" t="s">
        <v>38</v>
      </c>
      <c r="F32" s="81">
        <f>ROUND((SUM(BF122:BF210)),  2)</f>
        <v>0</v>
      </c>
      <c r="I32" s="82">
        <v>0.12</v>
      </c>
      <c r="J32" s="81">
        <f>ROUND(((SUM(BF122:BF210))*I32),  2)</f>
        <v>0</v>
      </c>
      <c r="L32" s="27"/>
    </row>
    <row r="33" spans="2:12" s="1" customFormat="1" ht="14.4" hidden="1" customHeight="1">
      <c r="B33" s="27"/>
      <c r="E33" s="24" t="s">
        <v>39</v>
      </c>
      <c r="F33" s="81">
        <f>ROUND((SUM(BG122:BG210)),  2)</f>
        <v>0</v>
      </c>
      <c r="I33" s="82">
        <v>0.21</v>
      </c>
      <c r="J33" s="81">
        <f>0</f>
        <v>0</v>
      </c>
      <c r="L33" s="27"/>
    </row>
    <row r="34" spans="2:12" s="1" customFormat="1" ht="14.4" hidden="1" customHeight="1">
      <c r="B34" s="27"/>
      <c r="E34" s="24" t="s">
        <v>40</v>
      </c>
      <c r="F34" s="81">
        <f>ROUND((SUM(BH122:BH210)),  2)</f>
        <v>0</v>
      </c>
      <c r="I34" s="82">
        <v>0.12</v>
      </c>
      <c r="J34" s="81">
        <f>0</f>
        <v>0</v>
      </c>
      <c r="L34" s="27"/>
    </row>
    <row r="35" spans="2:12" s="1" customFormat="1" ht="14.4" hidden="1" customHeight="1">
      <c r="B35" s="27"/>
      <c r="E35" s="24" t="s">
        <v>41</v>
      </c>
      <c r="F35" s="81">
        <f>ROUND((SUM(BI122:BI210)),  2)</f>
        <v>0</v>
      </c>
      <c r="I35" s="82">
        <v>0</v>
      </c>
      <c r="J35" s="81">
        <f>0</f>
        <v>0</v>
      </c>
      <c r="L35" s="27"/>
    </row>
    <row r="36" spans="2:12" s="1" customFormat="1" ht="6.9" customHeight="1">
      <c r="B36" s="27"/>
      <c r="L36" s="27"/>
    </row>
    <row r="37" spans="2:12" s="1" customFormat="1" ht="25.35" customHeight="1">
      <c r="B37" s="27"/>
      <c r="C37" s="83"/>
      <c r="D37" s="84" t="s">
        <v>42</v>
      </c>
      <c r="E37" s="52"/>
      <c r="F37" s="52"/>
      <c r="G37" s="85" t="s">
        <v>43</v>
      </c>
      <c r="H37" s="86" t="s">
        <v>44</v>
      </c>
      <c r="I37" s="52"/>
      <c r="J37" s="87">
        <f>SUM(J28:J35)</f>
        <v>0</v>
      </c>
      <c r="K37" s="88"/>
      <c r="L37" s="27"/>
    </row>
    <row r="38" spans="2:12" s="1" customFormat="1" ht="14.4" customHeight="1">
      <c r="B38" s="27"/>
      <c r="L38" s="27"/>
    </row>
    <row r="39" spans="2:12" ht="14.4" customHeight="1">
      <c r="B39" s="18"/>
      <c r="L39" s="18"/>
    </row>
    <row r="40" spans="2:12" ht="14.4" customHeight="1">
      <c r="B40" s="18"/>
      <c r="L40" s="18"/>
    </row>
    <row r="41" spans="2:12" ht="14.4" customHeight="1">
      <c r="B41" s="18"/>
      <c r="L41" s="18"/>
    </row>
    <row r="42" spans="2:12" ht="14.4" customHeight="1">
      <c r="B42" s="18"/>
      <c r="L42" s="18"/>
    </row>
    <row r="43" spans="2:12" ht="14.4" customHeight="1">
      <c r="B43" s="18"/>
      <c r="L43" s="18"/>
    </row>
    <row r="44" spans="2:12" ht="14.4" customHeight="1">
      <c r="B44" s="18"/>
      <c r="L44" s="18"/>
    </row>
    <row r="45" spans="2:12" ht="14.4" customHeight="1">
      <c r="B45" s="18"/>
      <c r="L45" s="18"/>
    </row>
    <row r="46" spans="2:12" ht="14.4" customHeight="1">
      <c r="B46" s="18"/>
      <c r="L46" s="18"/>
    </row>
    <row r="47" spans="2:12" ht="14.4" customHeight="1">
      <c r="B47" s="18"/>
      <c r="L47" s="18"/>
    </row>
    <row r="48" spans="2:12" ht="14.4" customHeight="1">
      <c r="B48" s="18"/>
      <c r="L48" s="18"/>
    </row>
    <row r="49" spans="2:12" ht="14.4" customHeight="1">
      <c r="B49" s="18"/>
      <c r="L49" s="18"/>
    </row>
    <row r="50" spans="2:12" s="1" customFormat="1" ht="14.4" customHeight="1">
      <c r="B50" s="27"/>
      <c r="D50" s="36" t="s">
        <v>45</v>
      </c>
      <c r="E50" s="37"/>
      <c r="F50" s="37"/>
      <c r="G50" s="36" t="s">
        <v>46</v>
      </c>
      <c r="H50" s="37"/>
      <c r="I50" s="37"/>
      <c r="J50" s="37"/>
      <c r="K50" s="37"/>
      <c r="L50" s="27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3.2">
      <c r="B61" s="27"/>
      <c r="D61" s="38" t="s">
        <v>47</v>
      </c>
      <c r="E61" s="29"/>
      <c r="F61" s="89" t="s">
        <v>48</v>
      </c>
      <c r="G61" s="38" t="s">
        <v>47</v>
      </c>
      <c r="H61" s="29"/>
      <c r="I61" s="29"/>
      <c r="J61" s="90" t="s">
        <v>48</v>
      </c>
      <c r="K61" s="29"/>
      <c r="L61" s="27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3.2">
      <c r="B65" s="27"/>
      <c r="D65" s="36" t="s">
        <v>49</v>
      </c>
      <c r="E65" s="37"/>
      <c r="F65" s="37"/>
      <c r="G65" s="36" t="s">
        <v>50</v>
      </c>
      <c r="H65" s="37"/>
      <c r="I65" s="37"/>
      <c r="J65" s="37"/>
      <c r="K65" s="37"/>
      <c r="L65" s="27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3.2">
      <c r="B76" s="27"/>
      <c r="D76" s="38" t="s">
        <v>47</v>
      </c>
      <c r="E76" s="29"/>
      <c r="F76" s="89" t="s">
        <v>48</v>
      </c>
      <c r="G76" s="38" t="s">
        <v>47</v>
      </c>
      <c r="H76" s="29"/>
      <c r="I76" s="29"/>
      <c r="J76" s="90" t="s">
        <v>48</v>
      </c>
      <c r="K76" s="29"/>
      <c r="L76" s="27"/>
    </row>
    <row r="77" spans="2:12" s="1" customFormat="1" ht="14.4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" customHeight="1">
      <c r="B82" s="27"/>
      <c r="C82" s="19" t="s">
        <v>81</v>
      </c>
      <c r="L82" s="27"/>
    </row>
    <row r="83" spans="2:47" s="1" customFormat="1" ht="6.9" customHeight="1">
      <c r="B83" s="27"/>
      <c r="L83" s="27"/>
    </row>
    <row r="84" spans="2:47" s="1" customFormat="1" ht="12" customHeight="1">
      <c r="B84" s="27"/>
      <c r="C84" s="24" t="s">
        <v>14</v>
      </c>
      <c r="L84" s="27"/>
    </row>
    <row r="85" spans="2:47" s="1" customFormat="1" ht="16.5" customHeight="1">
      <c r="B85" s="27"/>
      <c r="E85" s="173" t="str">
        <f>E7</f>
        <v>Silnice III/3626 Hartmanice, oprava silničních obrub a ul. Vpustí</v>
      </c>
      <c r="F85" s="195"/>
      <c r="G85" s="195"/>
      <c r="H85" s="195"/>
      <c r="L85" s="27"/>
    </row>
    <row r="86" spans="2:47" s="1" customFormat="1" ht="6.9" customHeight="1">
      <c r="B86" s="27"/>
      <c r="L86" s="27"/>
    </row>
    <row r="87" spans="2:47" s="1" customFormat="1" ht="12" customHeight="1">
      <c r="B87" s="27"/>
      <c r="C87" s="24" t="s">
        <v>18</v>
      </c>
      <c r="F87" s="22" t="str">
        <f>F10</f>
        <v>Hartmanice</v>
      </c>
      <c r="I87" s="24" t="s">
        <v>20</v>
      </c>
      <c r="J87" s="47">
        <f>IF(J10="","",J10)</f>
        <v>45818</v>
      </c>
      <c r="L87" s="27"/>
    </row>
    <row r="88" spans="2:47" s="1" customFormat="1" ht="6.9" customHeight="1">
      <c r="B88" s="27"/>
      <c r="L88" s="27"/>
    </row>
    <row r="89" spans="2:47" s="1" customFormat="1" ht="40.049999999999997" customHeight="1">
      <c r="B89" s="27"/>
      <c r="C89" s="24" t="s">
        <v>21</v>
      </c>
      <c r="F89" s="22" t="str">
        <f>E13</f>
        <v>Správa a údržba silnic Pardubického kraje</v>
      </c>
      <c r="I89" s="24" t="s">
        <v>26</v>
      </c>
      <c r="J89" s="25" t="str">
        <f>E19</f>
        <v>Ondřej Stránský, projekce silničních staveb</v>
      </c>
      <c r="L89" s="27"/>
    </row>
    <row r="90" spans="2:47" s="1" customFormat="1" ht="15.15" customHeight="1">
      <c r="B90" s="27"/>
      <c r="C90" s="24" t="s">
        <v>24</v>
      </c>
      <c r="F90" s="22" t="str">
        <f>IF(E16="","",E16)</f>
        <v xml:space="preserve"> </v>
      </c>
      <c r="I90" s="24" t="s">
        <v>29</v>
      </c>
      <c r="J90" s="25" t="str">
        <f>E22</f>
        <v xml:space="preserve">Ondřej Stránský, DiS. </v>
      </c>
      <c r="L90" s="27"/>
    </row>
    <row r="91" spans="2:47" s="1" customFormat="1" ht="10.35" customHeight="1">
      <c r="B91" s="27"/>
      <c r="L91" s="27"/>
    </row>
    <row r="92" spans="2:47" s="1" customFormat="1" ht="29.25" customHeight="1">
      <c r="B92" s="27"/>
      <c r="C92" s="91" t="s">
        <v>82</v>
      </c>
      <c r="D92" s="83"/>
      <c r="E92" s="83"/>
      <c r="F92" s="83"/>
      <c r="G92" s="83"/>
      <c r="H92" s="83"/>
      <c r="I92" s="83"/>
      <c r="J92" s="92" t="s">
        <v>83</v>
      </c>
      <c r="K92" s="83"/>
      <c r="L92" s="27"/>
    </row>
    <row r="93" spans="2:47" s="1" customFormat="1" ht="10.35" customHeight="1">
      <c r="B93" s="27"/>
      <c r="L93" s="27"/>
    </row>
    <row r="94" spans="2:47" s="1" customFormat="1" ht="22.8" customHeight="1">
      <c r="B94" s="27"/>
      <c r="C94" s="93" t="s">
        <v>84</v>
      </c>
      <c r="J94" s="61">
        <f>J122</f>
        <v>0</v>
      </c>
      <c r="L94" s="27"/>
      <c r="AU94" s="15" t="s">
        <v>85</v>
      </c>
    </row>
    <row r="95" spans="2:47" s="8" customFormat="1" ht="24.9" customHeight="1">
      <c r="B95" s="94"/>
      <c r="D95" s="95" t="s">
        <v>86</v>
      </c>
      <c r="E95" s="96"/>
      <c r="F95" s="96"/>
      <c r="G95" s="96"/>
      <c r="H95" s="96"/>
      <c r="I95" s="96"/>
      <c r="J95" s="97">
        <f>J123</f>
        <v>0</v>
      </c>
      <c r="L95" s="94"/>
    </row>
    <row r="96" spans="2:47" s="9" customFormat="1" ht="19.95" customHeight="1">
      <c r="B96" s="98"/>
      <c r="D96" s="99" t="s">
        <v>87</v>
      </c>
      <c r="E96" s="100"/>
      <c r="F96" s="100"/>
      <c r="G96" s="100"/>
      <c r="H96" s="100"/>
      <c r="I96" s="100"/>
      <c r="J96" s="101">
        <f>J124</f>
        <v>0</v>
      </c>
      <c r="L96" s="98"/>
    </row>
    <row r="97" spans="2:12" s="9" customFormat="1" ht="19.95" customHeight="1">
      <c r="B97" s="98"/>
      <c r="D97" s="99" t="s">
        <v>88</v>
      </c>
      <c r="E97" s="100"/>
      <c r="F97" s="100"/>
      <c r="G97" s="100"/>
      <c r="H97" s="100"/>
      <c r="I97" s="100"/>
      <c r="J97" s="101">
        <f>J152</f>
        <v>0</v>
      </c>
      <c r="L97" s="98"/>
    </row>
    <row r="98" spans="2:12" s="9" customFormat="1" ht="19.95" customHeight="1">
      <c r="B98" s="98"/>
      <c r="D98" s="99" t="s">
        <v>89</v>
      </c>
      <c r="E98" s="100"/>
      <c r="F98" s="100"/>
      <c r="G98" s="100"/>
      <c r="H98" s="100"/>
      <c r="I98" s="100"/>
      <c r="J98" s="101">
        <f>J156</f>
        <v>0</v>
      </c>
      <c r="L98" s="98"/>
    </row>
    <row r="99" spans="2:12" s="9" customFormat="1" ht="19.95" customHeight="1">
      <c r="B99" s="98"/>
      <c r="D99" s="99" t="s">
        <v>90</v>
      </c>
      <c r="E99" s="100"/>
      <c r="F99" s="100"/>
      <c r="G99" s="100"/>
      <c r="H99" s="100"/>
      <c r="I99" s="100"/>
      <c r="J99" s="101">
        <f>J177</f>
        <v>0</v>
      </c>
      <c r="L99" s="98"/>
    </row>
    <row r="100" spans="2:12" s="9" customFormat="1" ht="19.95" customHeight="1">
      <c r="B100" s="98"/>
      <c r="D100" s="99" t="s">
        <v>91</v>
      </c>
      <c r="E100" s="100"/>
      <c r="F100" s="100"/>
      <c r="G100" s="100"/>
      <c r="H100" s="100"/>
      <c r="I100" s="100"/>
      <c r="J100" s="101">
        <f>J185</f>
        <v>0</v>
      </c>
      <c r="L100" s="98"/>
    </row>
    <row r="101" spans="2:12" s="9" customFormat="1" ht="19.95" customHeight="1">
      <c r="B101" s="98"/>
      <c r="D101" s="99" t="s">
        <v>92</v>
      </c>
      <c r="E101" s="100"/>
      <c r="F101" s="100"/>
      <c r="G101" s="100"/>
      <c r="H101" s="100"/>
      <c r="I101" s="100"/>
      <c r="J101" s="101">
        <f>J191</f>
        <v>0</v>
      </c>
      <c r="L101" s="98"/>
    </row>
    <row r="102" spans="2:12" s="8" customFormat="1" ht="24.9" customHeight="1">
      <c r="B102" s="94"/>
      <c r="D102" s="95" t="s">
        <v>93</v>
      </c>
      <c r="E102" s="96"/>
      <c r="F102" s="96"/>
      <c r="G102" s="96"/>
      <c r="H102" s="96"/>
      <c r="I102" s="96"/>
      <c r="J102" s="97">
        <f>J193</f>
        <v>0</v>
      </c>
      <c r="L102" s="94"/>
    </row>
    <row r="103" spans="2:12" s="9" customFormat="1" ht="19.95" customHeight="1">
      <c r="B103" s="98"/>
      <c r="D103" s="99" t="s">
        <v>94</v>
      </c>
      <c r="E103" s="100"/>
      <c r="F103" s="100"/>
      <c r="G103" s="100"/>
      <c r="H103" s="100"/>
      <c r="I103" s="100"/>
      <c r="J103" s="101">
        <f>J194</f>
        <v>0</v>
      </c>
      <c r="L103" s="98"/>
    </row>
    <row r="104" spans="2:12" s="9" customFormat="1" ht="19.95" customHeight="1">
      <c r="B104" s="98"/>
      <c r="D104" s="99" t="s">
        <v>95</v>
      </c>
      <c r="E104" s="100"/>
      <c r="F104" s="100"/>
      <c r="G104" s="100"/>
      <c r="H104" s="100"/>
      <c r="I104" s="100"/>
      <c r="J104" s="101">
        <f>J204</f>
        <v>0</v>
      </c>
      <c r="L104" s="98"/>
    </row>
    <row r="105" spans="2:12" s="1" customFormat="1" ht="21.75" customHeight="1">
      <c r="B105" s="27"/>
      <c r="L105" s="27"/>
    </row>
    <row r="106" spans="2:12" s="1" customFormat="1" ht="6.9" customHeight="1"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27"/>
    </row>
    <row r="110" spans="2:12" s="1" customFormat="1" ht="6.9" customHeight="1"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27"/>
    </row>
    <row r="111" spans="2:12" s="1" customFormat="1" ht="24.9" customHeight="1">
      <c r="B111" s="27"/>
      <c r="C111" s="19" t="s">
        <v>96</v>
      </c>
      <c r="L111" s="27"/>
    </row>
    <row r="112" spans="2:12" s="1" customFormat="1" ht="6.9" customHeight="1">
      <c r="B112" s="27"/>
      <c r="L112" s="27"/>
    </row>
    <row r="113" spans="2:65" s="1" customFormat="1" ht="12" customHeight="1">
      <c r="B113" s="27"/>
      <c r="C113" s="24" t="s">
        <v>14</v>
      </c>
      <c r="L113" s="27"/>
    </row>
    <row r="114" spans="2:65" s="1" customFormat="1" ht="16.5" customHeight="1">
      <c r="B114" s="27"/>
      <c r="E114" s="173" t="str">
        <f>E7</f>
        <v>Silnice III/3626 Hartmanice, oprava silničních obrub a ul. Vpustí</v>
      </c>
      <c r="F114" s="195"/>
      <c r="G114" s="195"/>
      <c r="H114" s="195"/>
      <c r="L114" s="27"/>
    </row>
    <row r="115" spans="2:65" s="1" customFormat="1" ht="6.9" customHeight="1">
      <c r="B115" s="27"/>
      <c r="L115" s="27"/>
    </row>
    <row r="116" spans="2:65" s="1" customFormat="1" ht="12" customHeight="1">
      <c r="B116" s="27"/>
      <c r="C116" s="24" t="s">
        <v>18</v>
      </c>
      <c r="F116" s="22" t="str">
        <f>F10</f>
        <v>Hartmanice</v>
      </c>
      <c r="I116" s="24" t="s">
        <v>20</v>
      </c>
      <c r="J116" s="47">
        <f>IF(J10="","",J10)</f>
        <v>45818</v>
      </c>
      <c r="L116" s="27"/>
    </row>
    <row r="117" spans="2:65" s="1" customFormat="1" ht="6.9" customHeight="1">
      <c r="B117" s="27"/>
      <c r="L117" s="27"/>
    </row>
    <row r="118" spans="2:65" s="1" customFormat="1" ht="40.049999999999997" customHeight="1">
      <c r="B118" s="27"/>
      <c r="C118" s="24" t="s">
        <v>21</v>
      </c>
      <c r="F118" s="22" t="str">
        <f>E13</f>
        <v>Správa a údržba silnic Pardubického kraje</v>
      </c>
      <c r="I118" s="24" t="s">
        <v>26</v>
      </c>
      <c r="J118" s="25" t="str">
        <f>E19</f>
        <v>Ondřej Stránský, projekce silničních staveb</v>
      </c>
      <c r="L118" s="27"/>
    </row>
    <row r="119" spans="2:65" s="1" customFormat="1" ht="15.15" customHeight="1">
      <c r="B119" s="27"/>
      <c r="C119" s="24" t="s">
        <v>24</v>
      </c>
      <c r="F119" s="22" t="str">
        <f>IF(E16="","",E16)</f>
        <v xml:space="preserve"> </v>
      </c>
      <c r="I119" s="24" t="s">
        <v>29</v>
      </c>
      <c r="J119" s="25" t="str">
        <f>E22</f>
        <v xml:space="preserve">Ondřej Stránský, DiS. </v>
      </c>
      <c r="L119" s="27"/>
    </row>
    <row r="120" spans="2:65" s="1" customFormat="1" ht="10.35" customHeight="1">
      <c r="B120" s="27"/>
      <c r="L120" s="27"/>
    </row>
    <row r="121" spans="2:65" s="10" customFormat="1" ht="29.25" customHeight="1">
      <c r="B121" s="102"/>
      <c r="C121" s="103" t="s">
        <v>97</v>
      </c>
      <c r="D121" s="104" t="s">
        <v>57</v>
      </c>
      <c r="E121" s="104" t="s">
        <v>53</v>
      </c>
      <c r="F121" s="104" t="s">
        <v>54</v>
      </c>
      <c r="G121" s="104" t="s">
        <v>98</v>
      </c>
      <c r="H121" s="104" t="s">
        <v>99</v>
      </c>
      <c r="I121" s="104" t="s">
        <v>100</v>
      </c>
      <c r="J121" s="104" t="s">
        <v>83</v>
      </c>
      <c r="K121" s="105" t="s">
        <v>101</v>
      </c>
      <c r="L121" s="102"/>
      <c r="M121" s="54" t="s">
        <v>1</v>
      </c>
      <c r="N121" s="55" t="s">
        <v>36</v>
      </c>
      <c r="O121" s="55" t="s">
        <v>102</v>
      </c>
      <c r="P121" s="55" t="s">
        <v>103</v>
      </c>
      <c r="Q121" s="55" t="s">
        <v>104</v>
      </c>
      <c r="R121" s="55" t="s">
        <v>105</v>
      </c>
      <c r="S121" s="55" t="s">
        <v>106</v>
      </c>
      <c r="T121" s="56" t="s">
        <v>107</v>
      </c>
    </row>
    <row r="122" spans="2:65" s="1" customFormat="1" ht="22.8" customHeight="1">
      <c r="B122" s="27"/>
      <c r="C122" s="59" t="s">
        <v>108</v>
      </c>
      <c r="J122" s="106">
        <f>BK122</f>
        <v>0</v>
      </c>
      <c r="L122" s="27"/>
      <c r="M122" s="57"/>
      <c r="N122" s="48"/>
      <c r="O122" s="48"/>
      <c r="P122" s="107">
        <f>P123+P193</f>
        <v>521.02539700000011</v>
      </c>
      <c r="Q122" s="48"/>
      <c r="R122" s="107">
        <f>R123+R193</f>
        <v>175.37549512000001</v>
      </c>
      <c r="S122" s="48"/>
      <c r="T122" s="108">
        <f>T123+T193</f>
        <v>74.19</v>
      </c>
      <c r="AT122" s="15" t="s">
        <v>71</v>
      </c>
      <c r="AU122" s="15" t="s">
        <v>85</v>
      </c>
      <c r="BK122" s="109">
        <f>BK123+BK193</f>
        <v>0</v>
      </c>
    </row>
    <row r="123" spans="2:65" s="11" customFormat="1" ht="25.95" customHeight="1">
      <c r="B123" s="110"/>
      <c r="D123" s="111" t="s">
        <v>71</v>
      </c>
      <c r="E123" s="112" t="s">
        <v>109</v>
      </c>
      <c r="F123" s="112" t="s">
        <v>110</v>
      </c>
      <c r="J123" s="113">
        <f>BK123</f>
        <v>0</v>
      </c>
      <c r="L123" s="110"/>
      <c r="M123" s="114"/>
      <c r="P123" s="115">
        <f>P124+P152+P156+P177+P185+P191</f>
        <v>521.02539700000011</v>
      </c>
      <c r="R123" s="115">
        <f>R124+R152+R156+R177+R185+R191</f>
        <v>175.37549512000001</v>
      </c>
      <c r="T123" s="116">
        <f>T124+T152+T156+T177+T185+T191</f>
        <v>74.19</v>
      </c>
      <c r="AR123" s="111" t="s">
        <v>77</v>
      </c>
      <c r="AT123" s="117" t="s">
        <v>71</v>
      </c>
      <c r="AU123" s="117" t="s">
        <v>72</v>
      </c>
      <c r="AY123" s="111" t="s">
        <v>111</v>
      </c>
      <c r="BK123" s="118">
        <f>BK124+BK152+BK156+BK177+BK185+BK191</f>
        <v>0</v>
      </c>
    </row>
    <row r="124" spans="2:65" s="11" customFormat="1" ht="22.8" customHeight="1">
      <c r="B124" s="110"/>
      <c r="D124" s="111" t="s">
        <v>71</v>
      </c>
      <c r="E124" s="119" t="s">
        <v>77</v>
      </c>
      <c r="F124" s="119" t="s">
        <v>112</v>
      </c>
      <c r="J124" s="120">
        <f>BK124</f>
        <v>0</v>
      </c>
      <c r="L124" s="110"/>
      <c r="M124" s="114"/>
      <c r="P124" s="115">
        <f>SUM(P125:P151)</f>
        <v>79.712056000000004</v>
      </c>
      <c r="R124" s="115">
        <f>SUM(R125:R151)</f>
        <v>41.205600000000004</v>
      </c>
      <c r="T124" s="116">
        <f>SUM(T125:T151)</f>
        <v>66.83</v>
      </c>
      <c r="AR124" s="111" t="s">
        <v>77</v>
      </c>
      <c r="AT124" s="117" t="s">
        <v>71</v>
      </c>
      <c r="AU124" s="117" t="s">
        <v>77</v>
      </c>
      <c r="AY124" s="111" t="s">
        <v>111</v>
      </c>
      <c r="BK124" s="118">
        <f>SUM(BK125:BK151)</f>
        <v>0</v>
      </c>
    </row>
    <row r="125" spans="2:65" s="1" customFormat="1" ht="16.5" customHeight="1">
      <c r="B125" s="121"/>
      <c r="C125" s="122" t="s">
        <v>77</v>
      </c>
      <c r="D125" s="122" t="s">
        <v>113</v>
      </c>
      <c r="E125" s="123" t="s">
        <v>114</v>
      </c>
      <c r="F125" s="124" t="s">
        <v>115</v>
      </c>
      <c r="G125" s="125" t="s">
        <v>116</v>
      </c>
      <c r="H125" s="126">
        <v>326</v>
      </c>
      <c r="I125" s="127">
        <v>0</v>
      </c>
      <c r="J125" s="127">
        <f>ROUND(I125*H125,2)</f>
        <v>0</v>
      </c>
      <c r="K125" s="124" t="s">
        <v>117</v>
      </c>
      <c r="L125" s="27"/>
      <c r="M125" s="128" t="s">
        <v>1</v>
      </c>
      <c r="N125" s="129" t="s">
        <v>37</v>
      </c>
      <c r="O125" s="130">
        <v>0.13300000000000001</v>
      </c>
      <c r="P125" s="130">
        <f>O125*H125</f>
        <v>43.358000000000004</v>
      </c>
      <c r="Q125" s="130">
        <v>0</v>
      </c>
      <c r="R125" s="130">
        <f>Q125*H125</f>
        <v>0</v>
      </c>
      <c r="S125" s="130">
        <v>0.20499999999999999</v>
      </c>
      <c r="T125" s="131">
        <f>S125*H125</f>
        <v>66.83</v>
      </c>
      <c r="AR125" s="132" t="s">
        <v>118</v>
      </c>
      <c r="AT125" s="132" t="s">
        <v>113</v>
      </c>
      <c r="AU125" s="132" t="s">
        <v>79</v>
      </c>
      <c r="AY125" s="15" t="s">
        <v>111</v>
      </c>
      <c r="BE125" s="133">
        <f>IF(N125="základní",J125,0)</f>
        <v>0</v>
      </c>
      <c r="BF125" s="133">
        <f>IF(N125="snížená",J125,0)</f>
        <v>0</v>
      </c>
      <c r="BG125" s="133">
        <f>IF(N125="zákl. přenesená",J125,0)</f>
        <v>0</v>
      </c>
      <c r="BH125" s="133">
        <f>IF(N125="sníž. přenesená",J125,0)</f>
        <v>0</v>
      </c>
      <c r="BI125" s="133">
        <f>IF(N125="nulová",J125,0)</f>
        <v>0</v>
      </c>
      <c r="BJ125" s="15" t="s">
        <v>77</v>
      </c>
      <c r="BK125" s="133">
        <f>ROUND(I125*H125,2)</f>
        <v>0</v>
      </c>
      <c r="BL125" s="15" t="s">
        <v>118</v>
      </c>
      <c r="BM125" s="132" t="s">
        <v>119</v>
      </c>
    </row>
    <row r="126" spans="2:65" s="1" customFormat="1" ht="28.8">
      <c r="B126" s="27"/>
      <c r="D126" s="134" t="s">
        <v>120</v>
      </c>
      <c r="F126" s="135" t="s">
        <v>121</v>
      </c>
      <c r="L126" s="27"/>
      <c r="M126" s="136"/>
      <c r="T126" s="51"/>
      <c r="AT126" s="15" t="s">
        <v>120</v>
      </c>
      <c r="AU126" s="15" t="s">
        <v>79</v>
      </c>
    </row>
    <row r="127" spans="2:65" s="1" customFormat="1" ht="33" customHeight="1">
      <c r="B127" s="121"/>
      <c r="C127" s="122" t="s">
        <v>79</v>
      </c>
      <c r="D127" s="122" t="s">
        <v>113</v>
      </c>
      <c r="E127" s="123" t="s">
        <v>122</v>
      </c>
      <c r="F127" s="124" t="s">
        <v>123</v>
      </c>
      <c r="G127" s="125" t="s">
        <v>124</v>
      </c>
      <c r="H127" s="126">
        <v>9</v>
      </c>
      <c r="I127" s="127">
        <v>0</v>
      </c>
      <c r="J127" s="127">
        <f>ROUND(I127*H127,2)</f>
        <v>0</v>
      </c>
      <c r="K127" s="124" t="s">
        <v>117</v>
      </c>
      <c r="L127" s="27"/>
      <c r="M127" s="128" t="s">
        <v>1</v>
      </c>
      <c r="N127" s="129" t="s">
        <v>37</v>
      </c>
      <c r="O127" s="130">
        <v>0.40600000000000003</v>
      </c>
      <c r="P127" s="130">
        <f>O127*H127</f>
        <v>3.6540000000000004</v>
      </c>
      <c r="Q127" s="130">
        <v>0</v>
      </c>
      <c r="R127" s="130">
        <f>Q127*H127</f>
        <v>0</v>
      </c>
      <c r="S127" s="130">
        <v>0</v>
      </c>
      <c r="T127" s="131">
        <f>S127*H127</f>
        <v>0</v>
      </c>
      <c r="AR127" s="132" t="s">
        <v>118</v>
      </c>
      <c r="AT127" s="132" t="s">
        <v>113</v>
      </c>
      <c r="AU127" s="132" t="s">
        <v>79</v>
      </c>
      <c r="AY127" s="15" t="s">
        <v>111</v>
      </c>
      <c r="BE127" s="133">
        <f>IF(N127="základní",J127,0)</f>
        <v>0</v>
      </c>
      <c r="BF127" s="133">
        <f>IF(N127="snížená",J127,0)</f>
        <v>0</v>
      </c>
      <c r="BG127" s="133">
        <f>IF(N127="zákl. přenesená",J127,0)</f>
        <v>0</v>
      </c>
      <c r="BH127" s="133">
        <f>IF(N127="sníž. přenesená",J127,0)</f>
        <v>0</v>
      </c>
      <c r="BI127" s="133">
        <f>IF(N127="nulová",J127,0)</f>
        <v>0</v>
      </c>
      <c r="BJ127" s="15" t="s">
        <v>77</v>
      </c>
      <c r="BK127" s="133">
        <f>ROUND(I127*H127,2)</f>
        <v>0</v>
      </c>
      <c r="BL127" s="15" t="s">
        <v>118</v>
      </c>
      <c r="BM127" s="132" t="s">
        <v>125</v>
      </c>
    </row>
    <row r="128" spans="2:65" s="1" customFormat="1" ht="28.8">
      <c r="B128" s="27"/>
      <c r="D128" s="134" t="s">
        <v>120</v>
      </c>
      <c r="F128" s="135" t="s">
        <v>121</v>
      </c>
      <c r="L128" s="27"/>
      <c r="M128" s="136"/>
      <c r="T128" s="51"/>
      <c r="AT128" s="15" t="s">
        <v>120</v>
      </c>
      <c r="AU128" s="15" t="s">
        <v>79</v>
      </c>
    </row>
    <row r="129" spans="2:65" s="1" customFormat="1" ht="37.799999999999997" customHeight="1">
      <c r="B129" s="121"/>
      <c r="C129" s="122" t="s">
        <v>126</v>
      </c>
      <c r="D129" s="122" t="s">
        <v>113</v>
      </c>
      <c r="E129" s="123" t="s">
        <v>127</v>
      </c>
      <c r="F129" s="124" t="s">
        <v>128</v>
      </c>
      <c r="G129" s="125" t="s">
        <v>124</v>
      </c>
      <c r="H129" s="126">
        <v>9</v>
      </c>
      <c r="I129" s="127">
        <v>0</v>
      </c>
      <c r="J129" s="127">
        <f>ROUND(I129*H129,2)</f>
        <v>0</v>
      </c>
      <c r="K129" s="124" t="s">
        <v>117</v>
      </c>
      <c r="L129" s="27"/>
      <c r="M129" s="128" t="s">
        <v>1</v>
      </c>
      <c r="N129" s="129" t="s">
        <v>37</v>
      </c>
      <c r="O129" s="130">
        <v>5.3999999999999999E-2</v>
      </c>
      <c r="P129" s="130">
        <f>O129*H129</f>
        <v>0.48599999999999999</v>
      </c>
      <c r="Q129" s="130">
        <v>0</v>
      </c>
      <c r="R129" s="130">
        <f>Q129*H129</f>
        <v>0</v>
      </c>
      <c r="S129" s="130">
        <v>0</v>
      </c>
      <c r="T129" s="131">
        <f>S129*H129</f>
        <v>0</v>
      </c>
      <c r="AR129" s="132" t="s">
        <v>118</v>
      </c>
      <c r="AT129" s="132" t="s">
        <v>113</v>
      </c>
      <c r="AU129" s="132" t="s">
        <v>79</v>
      </c>
      <c r="AY129" s="15" t="s">
        <v>111</v>
      </c>
      <c r="BE129" s="133">
        <f>IF(N129="základní",J129,0)</f>
        <v>0</v>
      </c>
      <c r="BF129" s="133">
        <f>IF(N129="snížená",J129,0)</f>
        <v>0</v>
      </c>
      <c r="BG129" s="133">
        <f>IF(N129="zákl. přenesená",J129,0)</f>
        <v>0</v>
      </c>
      <c r="BH129" s="133">
        <f>IF(N129="sníž. přenesená",J129,0)</f>
        <v>0</v>
      </c>
      <c r="BI129" s="133">
        <f>IF(N129="nulová",J129,0)</f>
        <v>0</v>
      </c>
      <c r="BJ129" s="15" t="s">
        <v>77</v>
      </c>
      <c r="BK129" s="133">
        <f>ROUND(I129*H129,2)</f>
        <v>0</v>
      </c>
      <c r="BL129" s="15" t="s">
        <v>118</v>
      </c>
      <c r="BM129" s="132" t="s">
        <v>129</v>
      </c>
    </row>
    <row r="130" spans="2:65" s="1" customFormat="1" ht="37.799999999999997" customHeight="1">
      <c r="B130" s="121"/>
      <c r="C130" s="122" t="s">
        <v>118</v>
      </c>
      <c r="D130" s="122" t="s">
        <v>113</v>
      </c>
      <c r="E130" s="123" t="s">
        <v>130</v>
      </c>
      <c r="F130" s="124" t="s">
        <v>131</v>
      </c>
      <c r="G130" s="125" t="s">
        <v>124</v>
      </c>
      <c r="H130" s="126">
        <v>9</v>
      </c>
      <c r="I130" s="127">
        <v>0</v>
      </c>
      <c r="J130" s="127">
        <f>ROUND(I130*H130,2)</f>
        <v>0</v>
      </c>
      <c r="K130" s="124" t="s">
        <v>117</v>
      </c>
      <c r="L130" s="27"/>
      <c r="M130" s="128" t="s">
        <v>1</v>
      </c>
      <c r="N130" s="129" t="s">
        <v>37</v>
      </c>
      <c r="O130" s="130">
        <v>8.6999999999999994E-2</v>
      </c>
      <c r="P130" s="130">
        <f>O130*H130</f>
        <v>0.78299999999999992</v>
      </c>
      <c r="Q130" s="130">
        <v>0</v>
      </c>
      <c r="R130" s="130">
        <f>Q130*H130</f>
        <v>0</v>
      </c>
      <c r="S130" s="130">
        <v>0</v>
      </c>
      <c r="T130" s="131">
        <f>S130*H130</f>
        <v>0</v>
      </c>
      <c r="AR130" s="132" t="s">
        <v>118</v>
      </c>
      <c r="AT130" s="132" t="s">
        <v>113</v>
      </c>
      <c r="AU130" s="132" t="s">
        <v>79</v>
      </c>
      <c r="AY130" s="15" t="s">
        <v>111</v>
      </c>
      <c r="BE130" s="133">
        <f>IF(N130="základní",J130,0)</f>
        <v>0</v>
      </c>
      <c r="BF130" s="133">
        <f>IF(N130="snížená",J130,0)</f>
        <v>0</v>
      </c>
      <c r="BG130" s="133">
        <f>IF(N130="zákl. přenesená",J130,0)</f>
        <v>0</v>
      </c>
      <c r="BH130" s="133">
        <f>IF(N130="sníž. přenesená",J130,0)</f>
        <v>0</v>
      </c>
      <c r="BI130" s="133">
        <f>IF(N130="nulová",J130,0)</f>
        <v>0</v>
      </c>
      <c r="BJ130" s="15" t="s">
        <v>77</v>
      </c>
      <c r="BK130" s="133">
        <f>ROUND(I130*H130,2)</f>
        <v>0</v>
      </c>
      <c r="BL130" s="15" t="s">
        <v>118</v>
      </c>
      <c r="BM130" s="132" t="s">
        <v>132</v>
      </c>
    </row>
    <row r="131" spans="2:65" s="1" customFormat="1" ht="33" customHeight="1">
      <c r="B131" s="121"/>
      <c r="C131" s="122" t="s">
        <v>133</v>
      </c>
      <c r="D131" s="122" t="s">
        <v>113</v>
      </c>
      <c r="E131" s="123" t="s">
        <v>134</v>
      </c>
      <c r="F131" s="124" t="s">
        <v>135</v>
      </c>
      <c r="G131" s="125" t="s">
        <v>136</v>
      </c>
      <c r="H131" s="126">
        <v>16.2</v>
      </c>
      <c r="I131" s="127">
        <v>0</v>
      </c>
      <c r="J131" s="127">
        <f>ROUND(I131*H131,2)</f>
        <v>0</v>
      </c>
      <c r="K131" s="124" t="s">
        <v>117</v>
      </c>
      <c r="L131" s="27"/>
      <c r="M131" s="128" t="s">
        <v>1</v>
      </c>
      <c r="N131" s="129" t="s">
        <v>37</v>
      </c>
      <c r="O131" s="130">
        <v>0</v>
      </c>
      <c r="P131" s="130">
        <f>O131*H131</f>
        <v>0</v>
      </c>
      <c r="Q131" s="130">
        <v>0</v>
      </c>
      <c r="R131" s="130">
        <f>Q131*H131</f>
        <v>0</v>
      </c>
      <c r="S131" s="130">
        <v>0</v>
      </c>
      <c r="T131" s="131">
        <f>S131*H131</f>
        <v>0</v>
      </c>
      <c r="AR131" s="132" t="s">
        <v>118</v>
      </c>
      <c r="AT131" s="132" t="s">
        <v>113</v>
      </c>
      <c r="AU131" s="132" t="s">
        <v>79</v>
      </c>
      <c r="AY131" s="15" t="s">
        <v>111</v>
      </c>
      <c r="BE131" s="133">
        <f>IF(N131="základní",J131,0)</f>
        <v>0</v>
      </c>
      <c r="BF131" s="133">
        <f>IF(N131="snížená",J131,0)</f>
        <v>0</v>
      </c>
      <c r="BG131" s="133">
        <f>IF(N131="zákl. přenesená",J131,0)</f>
        <v>0</v>
      </c>
      <c r="BH131" s="133">
        <f>IF(N131="sníž. přenesená",J131,0)</f>
        <v>0</v>
      </c>
      <c r="BI131" s="133">
        <f>IF(N131="nulová",J131,0)</f>
        <v>0</v>
      </c>
      <c r="BJ131" s="15" t="s">
        <v>77</v>
      </c>
      <c r="BK131" s="133">
        <f>ROUND(I131*H131,2)</f>
        <v>0</v>
      </c>
      <c r="BL131" s="15" t="s">
        <v>118</v>
      </c>
      <c r="BM131" s="132" t="s">
        <v>137</v>
      </c>
    </row>
    <row r="132" spans="2:65" s="12" customFormat="1">
      <c r="B132" s="137"/>
      <c r="D132" s="134" t="s">
        <v>138</v>
      </c>
      <c r="E132" s="138" t="s">
        <v>1</v>
      </c>
      <c r="F132" s="139" t="s">
        <v>139</v>
      </c>
      <c r="H132" s="140">
        <v>16.2</v>
      </c>
      <c r="L132" s="137"/>
      <c r="M132" s="141"/>
      <c r="T132" s="142"/>
      <c r="AT132" s="138" t="s">
        <v>138</v>
      </c>
      <c r="AU132" s="138" t="s">
        <v>79</v>
      </c>
      <c r="AV132" s="12" t="s">
        <v>79</v>
      </c>
      <c r="AW132" s="12" t="s">
        <v>28</v>
      </c>
      <c r="AX132" s="12" t="s">
        <v>77</v>
      </c>
      <c r="AY132" s="138" t="s">
        <v>111</v>
      </c>
    </row>
    <row r="133" spans="2:65" s="1" customFormat="1" ht="16.5" customHeight="1">
      <c r="B133" s="121"/>
      <c r="C133" s="122" t="s">
        <v>140</v>
      </c>
      <c r="D133" s="122" t="s">
        <v>113</v>
      </c>
      <c r="E133" s="123" t="s">
        <v>141</v>
      </c>
      <c r="F133" s="124" t="s">
        <v>142</v>
      </c>
      <c r="G133" s="125" t="s">
        <v>124</v>
      </c>
      <c r="H133" s="126">
        <v>9</v>
      </c>
      <c r="I133" s="127">
        <v>0</v>
      </c>
      <c r="J133" s="127">
        <f>ROUND(I133*H133,2)</f>
        <v>0</v>
      </c>
      <c r="K133" s="124" t="s">
        <v>117</v>
      </c>
      <c r="L133" s="27"/>
      <c r="M133" s="128" t="s">
        <v>1</v>
      </c>
      <c r="N133" s="129" t="s">
        <v>37</v>
      </c>
      <c r="O133" s="130">
        <v>8.9999999999999993E-3</v>
      </c>
      <c r="P133" s="130">
        <f>O133*H133</f>
        <v>8.0999999999999989E-2</v>
      </c>
      <c r="Q133" s="130">
        <v>0</v>
      </c>
      <c r="R133" s="130">
        <f>Q133*H133</f>
        <v>0</v>
      </c>
      <c r="S133" s="130">
        <v>0</v>
      </c>
      <c r="T133" s="131">
        <f>S133*H133</f>
        <v>0</v>
      </c>
      <c r="AR133" s="132" t="s">
        <v>118</v>
      </c>
      <c r="AT133" s="132" t="s">
        <v>113</v>
      </c>
      <c r="AU133" s="132" t="s">
        <v>79</v>
      </c>
      <c r="AY133" s="15" t="s">
        <v>111</v>
      </c>
      <c r="BE133" s="133">
        <f>IF(N133="základní",J133,0)</f>
        <v>0</v>
      </c>
      <c r="BF133" s="133">
        <f>IF(N133="snížená",J133,0)</f>
        <v>0</v>
      </c>
      <c r="BG133" s="133">
        <f>IF(N133="zákl. přenesená",J133,0)</f>
        <v>0</v>
      </c>
      <c r="BH133" s="133">
        <f>IF(N133="sníž. přenesená",J133,0)</f>
        <v>0</v>
      </c>
      <c r="BI133" s="133">
        <f>IF(N133="nulová",J133,0)</f>
        <v>0</v>
      </c>
      <c r="BJ133" s="15" t="s">
        <v>77</v>
      </c>
      <c r="BK133" s="133">
        <f>ROUND(I133*H133,2)</f>
        <v>0</v>
      </c>
      <c r="BL133" s="15" t="s">
        <v>118</v>
      </c>
      <c r="BM133" s="132" t="s">
        <v>143</v>
      </c>
    </row>
    <row r="134" spans="2:65" s="1" customFormat="1" ht="24.15" customHeight="1">
      <c r="B134" s="121"/>
      <c r="C134" s="122" t="s">
        <v>144</v>
      </c>
      <c r="D134" s="122" t="s">
        <v>113</v>
      </c>
      <c r="E134" s="123" t="s">
        <v>145</v>
      </c>
      <c r="F134" s="124" t="s">
        <v>146</v>
      </c>
      <c r="G134" s="125" t="s">
        <v>124</v>
      </c>
      <c r="H134" s="126">
        <v>9.8019999999999996</v>
      </c>
      <c r="I134" s="127">
        <v>0</v>
      </c>
      <c r="J134" s="127">
        <f>ROUND(I134*H134,2)</f>
        <v>0</v>
      </c>
      <c r="K134" s="124" t="s">
        <v>117</v>
      </c>
      <c r="L134" s="27"/>
      <c r="M134" s="128" t="s">
        <v>1</v>
      </c>
      <c r="N134" s="129" t="s">
        <v>37</v>
      </c>
      <c r="O134" s="130">
        <v>0.32800000000000001</v>
      </c>
      <c r="P134" s="130">
        <f>O134*H134</f>
        <v>3.2150560000000001</v>
      </c>
      <c r="Q134" s="130">
        <v>0</v>
      </c>
      <c r="R134" s="130">
        <f>Q134*H134</f>
        <v>0</v>
      </c>
      <c r="S134" s="130">
        <v>0</v>
      </c>
      <c r="T134" s="131">
        <f>S134*H134</f>
        <v>0</v>
      </c>
      <c r="AR134" s="132" t="s">
        <v>118</v>
      </c>
      <c r="AT134" s="132" t="s">
        <v>113</v>
      </c>
      <c r="AU134" s="132" t="s">
        <v>79</v>
      </c>
      <c r="AY134" s="15" t="s">
        <v>111</v>
      </c>
      <c r="BE134" s="133">
        <f>IF(N134="základní",J134,0)</f>
        <v>0</v>
      </c>
      <c r="BF134" s="133">
        <f>IF(N134="snížená",J134,0)</f>
        <v>0</v>
      </c>
      <c r="BG134" s="133">
        <f>IF(N134="zákl. přenesená",J134,0)</f>
        <v>0</v>
      </c>
      <c r="BH134" s="133">
        <f>IF(N134="sníž. přenesená",J134,0)</f>
        <v>0</v>
      </c>
      <c r="BI134" s="133">
        <f>IF(N134="nulová",J134,0)</f>
        <v>0</v>
      </c>
      <c r="BJ134" s="15" t="s">
        <v>77</v>
      </c>
      <c r="BK134" s="133">
        <f>ROUND(I134*H134,2)</f>
        <v>0</v>
      </c>
      <c r="BL134" s="15" t="s">
        <v>118</v>
      </c>
      <c r="BM134" s="132" t="s">
        <v>147</v>
      </c>
    </row>
    <row r="135" spans="2:65" s="1" customFormat="1" ht="57.6">
      <c r="B135" s="27"/>
      <c r="D135" s="134" t="s">
        <v>120</v>
      </c>
      <c r="F135" s="135" t="s">
        <v>148</v>
      </c>
      <c r="L135" s="27"/>
      <c r="M135" s="136"/>
      <c r="T135" s="51"/>
      <c r="AT135" s="15" t="s">
        <v>120</v>
      </c>
      <c r="AU135" s="15" t="s">
        <v>79</v>
      </c>
    </row>
    <row r="136" spans="2:65" s="12" customFormat="1">
      <c r="B136" s="137"/>
      <c r="D136" s="134" t="s">
        <v>138</v>
      </c>
      <c r="E136" s="138" t="s">
        <v>1</v>
      </c>
      <c r="F136" s="139" t="s">
        <v>149</v>
      </c>
      <c r="H136" s="140">
        <v>9.8019999999999996</v>
      </c>
      <c r="L136" s="137"/>
      <c r="M136" s="141"/>
      <c r="T136" s="142"/>
      <c r="AT136" s="138" t="s">
        <v>138</v>
      </c>
      <c r="AU136" s="138" t="s">
        <v>79</v>
      </c>
      <c r="AV136" s="12" t="s">
        <v>79</v>
      </c>
      <c r="AW136" s="12" t="s">
        <v>28</v>
      </c>
      <c r="AX136" s="12" t="s">
        <v>77</v>
      </c>
      <c r="AY136" s="138" t="s">
        <v>111</v>
      </c>
    </row>
    <row r="137" spans="2:65" s="1" customFormat="1" ht="16.5" customHeight="1">
      <c r="B137" s="121"/>
      <c r="C137" s="143" t="s">
        <v>150</v>
      </c>
      <c r="D137" s="143" t="s">
        <v>151</v>
      </c>
      <c r="E137" s="144" t="s">
        <v>152</v>
      </c>
      <c r="F137" s="145" t="s">
        <v>153</v>
      </c>
      <c r="G137" s="146" t="s">
        <v>136</v>
      </c>
      <c r="H137" s="147">
        <v>19.603999999999999</v>
      </c>
      <c r="I137" s="148">
        <v>0</v>
      </c>
      <c r="J137" s="148">
        <f>ROUND(I137*H137,2)</f>
        <v>0</v>
      </c>
      <c r="K137" s="145" t="s">
        <v>117</v>
      </c>
      <c r="L137" s="149"/>
      <c r="M137" s="150" t="s">
        <v>1</v>
      </c>
      <c r="N137" s="151" t="s">
        <v>37</v>
      </c>
      <c r="O137" s="130">
        <v>0</v>
      </c>
      <c r="P137" s="130">
        <f>O137*H137</f>
        <v>0</v>
      </c>
      <c r="Q137" s="130">
        <v>1</v>
      </c>
      <c r="R137" s="130">
        <f>Q137*H137</f>
        <v>19.603999999999999</v>
      </c>
      <c r="S137" s="130">
        <v>0</v>
      </c>
      <c r="T137" s="131">
        <f>S137*H137</f>
        <v>0</v>
      </c>
      <c r="AR137" s="132" t="s">
        <v>150</v>
      </c>
      <c r="AT137" s="132" t="s">
        <v>151</v>
      </c>
      <c r="AU137" s="132" t="s">
        <v>79</v>
      </c>
      <c r="AY137" s="15" t="s">
        <v>111</v>
      </c>
      <c r="BE137" s="133">
        <f>IF(N137="základní",J137,0)</f>
        <v>0</v>
      </c>
      <c r="BF137" s="133">
        <f>IF(N137="snížená",J137,0)</f>
        <v>0</v>
      </c>
      <c r="BG137" s="133">
        <f>IF(N137="zákl. přenesená",J137,0)</f>
        <v>0</v>
      </c>
      <c r="BH137" s="133">
        <f>IF(N137="sníž. přenesená",J137,0)</f>
        <v>0</v>
      </c>
      <c r="BI137" s="133">
        <f>IF(N137="nulová",J137,0)</f>
        <v>0</v>
      </c>
      <c r="BJ137" s="15" t="s">
        <v>77</v>
      </c>
      <c r="BK137" s="133">
        <f>ROUND(I137*H137,2)</f>
        <v>0</v>
      </c>
      <c r="BL137" s="15" t="s">
        <v>118</v>
      </c>
      <c r="BM137" s="132" t="s">
        <v>154</v>
      </c>
    </row>
    <row r="138" spans="2:65" s="12" customFormat="1">
      <c r="B138" s="137"/>
      <c r="D138" s="134" t="s">
        <v>138</v>
      </c>
      <c r="F138" s="139" t="s">
        <v>155</v>
      </c>
      <c r="H138" s="140">
        <v>19.603999999999999</v>
      </c>
      <c r="L138" s="137"/>
      <c r="M138" s="141"/>
      <c r="T138" s="142"/>
      <c r="AT138" s="138" t="s">
        <v>138</v>
      </c>
      <c r="AU138" s="138" t="s">
        <v>79</v>
      </c>
      <c r="AV138" s="12" t="s">
        <v>79</v>
      </c>
      <c r="AW138" s="12" t="s">
        <v>3</v>
      </c>
      <c r="AX138" s="12" t="s">
        <v>77</v>
      </c>
      <c r="AY138" s="138" t="s">
        <v>111</v>
      </c>
    </row>
    <row r="139" spans="2:65" s="1" customFormat="1" ht="24.15" customHeight="1">
      <c r="B139" s="121"/>
      <c r="C139" s="122" t="s">
        <v>156</v>
      </c>
      <c r="D139" s="122" t="s">
        <v>113</v>
      </c>
      <c r="E139" s="123" t="s">
        <v>157</v>
      </c>
      <c r="F139" s="124" t="s">
        <v>158</v>
      </c>
      <c r="G139" s="125" t="s">
        <v>159</v>
      </c>
      <c r="H139" s="126">
        <v>80</v>
      </c>
      <c r="I139" s="127">
        <v>0</v>
      </c>
      <c r="J139" s="127">
        <f>ROUND(I139*H139,2)</f>
        <v>0</v>
      </c>
      <c r="K139" s="124" t="s">
        <v>117</v>
      </c>
      <c r="L139" s="27"/>
      <c r="M139" s="128" t="s">
        <v>1</v>
      </c>
      <c r="N139" s="129" t="s">
        <v>37</v>
      </c>
      <c r="O139" s="130">
        <v>0.114</v>
      </c>
      <c r="P139" s="130">
        <f>O139*H139</f>
        <v>9.120000000000001</v>
      </c>
      <c r="Q139" s="130">
        <v>0</v>
      </c>
      <c r="R139" s="130">
        <f>Q139*H139</f>
        <v>0</v>
      </c>
      <c r="S139" s="130">
        <v>0</v>
      </c>
      <c r="T139" s="131">
        <f>S139*H139</f>
        <v>0</v>
      </c>
      <c r="AR139" s="132" t="s">
        <v>118</v>
      </c>
      <c r="AT139" s="132" t="s">
        <v>113</v>
      </c>
      <c r="AU139" s="132" t="s">
        <v>79</v>
      </c>
      <c r="AY139" s="15" t="s">
        <v>111</v>
      </c>
      <c r="BE139" s="133">
        <f>IF(N139="základní",J139,0)</f>
        <v>0</v>
      </c>
      <c r="BF139" s="133">
        <f>IF(N139="snížená",J139,0)</f>
        <v>0</v>
      </c>
      <c r="BG139" s="133">
        <f>IF(N139="zákl. přenesená",J139,0)</f>
        <v>0</v>
      </c>
      <c r="BH139" s="133">
        <f>IF(N139="sníž. přenesená",J139,0)</f>
        <v>0</v>
      </c>
      <c r="BI139" s="133">
        <f>IF(N139="nulová",J139,0)</f>
        <v>0</v>
      </c>
      <c r="BJ139" s="15" t="s">
        <v>77</v>
      </c>
      <c r="BK139" s="133">
        <f>ROUND(I139*H139,2)</f>
        <v>0</v>
      </c>
      <c r="BL139" s="15" t="s">
        <v>118</v>
      </c>
      <c r="BM139" s="132" t="s">
        <v>160</v>
      </c>
    </row>
    <row r="140" spans="2:65" s="1" customFormat="1" ht="57.6">
      <c r="B140" s="27"/>
      <c r="D140" s="134" t="s">
        <v>120</v>
      </c>
      <c r="F140" s="135" t="s">
        <v>148</v>
      </c>
      <c r="L140" s="27"/>
      <c r="M140" s="136"/>
      <c r="T140" s="51"/>
      <c r="AT140" s="15" t="s">
        <v>120</v>
      </c>
      <c r="AU140" s="15" t="s">
        <v>79</v>
      </c>
    </row>
    <row r="141" spans="2:65" s="1" customFormat="1" ht="16.5" customHeight="1">
      <c r="B141" s="121"/>
      <c r="C141" s="143" t="s">
        <v>161</v>
      </c>
      <c r="D141" s="143" t="s">
        <v>151</v>
      </c>
      <c r="E141" s="144" t="s">
        <v>162</v>
      </c>
      <c r="F141" s="145" t="s">
        <v>163</v>
      </c>
      <c r="G141" s="146" t="s">
        <v>136</v>
      </c>
      <c r="H141" s="147">
        <v>21.6</v>
      </c>
      <c r="I141" s="148">
        <v>0</v>
      </c>
      <c r="J141" s="148">
        <f>ROUND(I141*H141,2)</f>
        <v>0</v>
      </c>
      <c r="K141" s="145" t="s">
        <v>117</v>
      </c>
      <c r="L141" s="149"/>
      <c r="M141" s="150" t="s">
        <v>1</v>
      </c>
      <c r="N141" s="151" t="s">
        <v>37</v>
      </c>
      <c r="O141" s="130">
        <v>0</v>
      </c>
      <c r="P141" s="130">
        <f>O141*H141</f>
        <v>0</v>
      </c>
      <c r="Q141" s="130">
        <v>1</v>
      </c>
      <c r="R141" s="130">
        <f>Q141*H141</f>
        <v>21.6</v>
      </c>
      <c r="S141" s="130">
        <v>0</v>
      </c>
      <c r="T141" s="131">
        <f>S141*H141</f>
        <v>0</v>
      </c>
      <c r="AR141" s="132" t="s">
        <v>150</v>
      </c>
      <c r="AT141" s="132" t="s">
        <v>151</v>
      </c>
      <c r="AU141" s="132" t="s">
        <v>79</v>
      </c>
      <c r="AY141" s="15" t="s">
        <v>111</v>
      </c>
      <c r="BE141" s="133">
        <f>IF(N141="základní",J141,0)</f>
        <v>0</v>
      </c>
      <c r="BF141" s="133">
        <f>IF(N141="snížená",J141,0)</f>
        <v>0</v>
      </c>
      <c r="BG141" s="133">
        <f>IF(N141="zákl. přenesená",J141,0)</f>
        <v>0</v>
      </c>
      <c r="BH141" s="133">
        <f>IF(N141="sníž. přenesená",J141,0)</f>
        <v>0</v>
      </c>
      <c r="BI141" s="133">
        <f>IF(N141="nulová",J141,0)</f>
        <v>0</v>
      </c>
      <c r="BJ141" s="15" t="s">
        <v>77</v>
      </c>
      <c r="BK141" s="133">
        <f>ROUND(I141*H141,2)</f>
        <v>0</v>
      </c>
      <c r="BL141" s="15" t="s">
        <v>118</v>
      </c>
      <c r="BM141" s="132" t="s">
        <v>164</v>
      </c>
    </row>
    <row r="142" spans="2:65" s="12" customFormat="1">
      <c r="B142" s="137"/>
      <c r="D142" s="134" t="s">
        <v>138</v>
      </c>
      <c r="E142" s="138" t="s">
        <v>1</v>
      </c>
      <c r="F142" s="139" t="s">
        <v>165</v>
      </c>
      <c r="H142" s="140">
        <v>21.6</v>
      </c>
      <c r="L142" s="137"/>
      <c r="M142" s="141"/>
      <c r="T142" s="142"/>
      <c r="AT142" s="138" t="s">
        <v>138</v>
      </c>
      <c r="AU142" s="138" t="s">
        <v>79</v>
      </c>
      <c r="AV142" s="12" t="s">
        <v>79</v>
      </c>
      <c r="AW142" s="12" t="s">
        <v>28</v>
      </c>
      <c r="AX142" s="12" t="s">
        <v>77</v>
      </c>
      <c r="AY142" s="138" t="s">
        <v>111</v>
      </c>
    </row>
    <row r="143" spans="2:65" s="1" customFormat="1" ht="24.15" customHeight="1">
      <c r="B143" s="121"/>
      <c r="C143" s="122" t="s">
        <v>166</v>
      </c>
      <c r="D143" s="122" t="s">
        <v>113</v>
      </c>
      <c r="E143" s="123" t="s">
        <v>167</v>
      </c>
      <c r="F143" s="124" t="s">
        <v>168</v>
      </c>
      <c r="G143" s="125" t="s">
        <v>159</v>
      </c>
      <c r="H143" s="126">
        <v>80</v>
      </c>
      <c r="I143" s="127">
        <v>0</v>
      </c>
      <c r="J143" s="127">
        <f>ROUND(I143*H143,2)</f>
        <v>0</v>
      </c>
      <c r="K143" s="124" t="s">
        <v>117</v>
      </c>
      <c r="L143" s="27"/>
      <c r="M143" s="128" t="s">
        <v>1</v>
      </c>
      <c r="N143" s="129" t="s">
        <v>37</v>
      </c>
      <c r="O143" s="130">
        <v>8.6999999999999994E-2</v>
      </c>
      <c r="P143" s="130">
        <f>O143*H143</f>
        <v>6.9599999999999991</v>
      </c>
      <c r="Q143" s="130">
        <v>0</v>
      </c>
      <c r="R143" s="130">
        <f>Q143*H143</f>
        <v>0</v>
      </c>
      <c r="S143" s="130">
        <v>0</v>
      </c>
      <c r="T143" s="131">
        <f>S143*H143</f>
        <v>0</v>
      </c>
      <c r="AR143" s="132" t="s">
        <v>118</v>
      </c>
      <c r="AT143" s="132" t="s">
        <v>113</v>
      </c>
      <c r="AU143" s="132" t="s">
        <v>79</v>
      </c>
      <c r="AY143" s="15" t="s">
        <v>111</v>
      </c>
      <c r="BE143" s="133">
        <f>IF(N143="základní",J143,0)</f>
        <v>0</v>
      </c>
      <c r="BF143" s="133">
        <f>IF(N143="snížená",J143,0)</f>
        <v>0</v>
      </c>
      <c r="BG143" s="133">
        <f>IF(N143="zákl. přenesená",J143,0)</f>
        <v>0</v>
      </c>
      <c r="BH143" s="133">
        <f>IF(N143="sníž. přenesená",J143,0)</f>
        <v>0</v>
      </c>
      <c r="BI143" s="133">
        <f>IF(N143="nulová",J143,0)</f>
        <v>0</v>
      </c>
      <c r="BJ143" s="15" t="s">
        <v>77</v>
      </c>
      <c r="BK143" s="133">
        <f>ROUND(I143*H143,2)</f>
        <v>0</v>
      </c>
      <c r="BL143" s="15" t="s">
        <v>118</v>
      </c>
      <c r="BM143" s="132" t="s">
        <v>169</v>
      </c>
    </row>
    <row r="144" spans="2:65" s="1" customFormat="1" ht="57.6">
      <c r="B144" s="27"/>
      <c r="D144" s="134" t="s">
        <v>120</v>
      </c>
      <c r="F144" s="135" t="s">
        <v>148</v>
      </c>
      <c r="L144" s="27"/>
      <c r="M144" s="136"/>
      <c r="T144" s="51"/>
      <c r="AT144" s="15" t="s">
        <v>120</v>
      </c>
      <c r="AU144" s="15" t="s">
        <v>79</v>
      </c>
    </row>
    <row r="145" spans="2:65" s="1" customFormat="1" ht="16.5" customHeight="1">
      <c r="B145" s="121"/>
      <c r="C145" s="143" t="s">
        <v>8</v>
      </c>
      <c r="D145" s="143" t="s">
        <v>151</v>
      </c>
      <c r="E145" s="144" t="s">
        <v>170</v>
      </c>
      <c r="F145" s="145" t="s">
        <v>171</v>
      </c>
      <c r="G145" s="146" t="s">
        <v>172</v>
      </c>
      <c r="H145" s="147">
        <v>1.6</v>
      </c>
      <c r="I145" s="148">
        <v>0</v>
      </c>
      <c r="J145" s="148">
        <f>ROUND(I145*H145,2)</f>
        <v>0</v>
      </c>
      <c r="K145" s="145" t="s">
        <v>117</v>
      </c>
      <c r="L145" s="149"/>
      <c r="M145" s="150" t="s">
        <v>1</v>
      </c>
      <c r="N145" s="151" t="s">
        <v>37</v>
      </c>
      <c r="O145" s="130">
        <v>0</v>
      </c>
      <c r="P145" s="130">
        <f>O145*H145</f>
        <v>0</v>
      </c>
      <c r="Q145" s="130">
        <v>1E-3</v>
      </c>
      <c r="R145" s="130">
        <f>Q145*H145</f>
        <v>1.6000000000000001E-3</v>
      </c>
      <c r="S145" s="130">
        <v>0</v>
      </c>
      <c r="T145" s="131">
        <f>S145*H145</f>
        <v>0</v>
      </c>
      <c r="AR145" s="132" t="s">
        <v>150</v>
      </c>
      <c r="AT145" s="132" t="s">
        <v>151</v>
      </c>
      <c r="AU145" s="132" t="s">
        <v>79</v>
      </c>
      <c r="AY145" s="15" t="s">
        <v>111</v>
      </c>
      <c r="BE145" s="133">
        <f>IF(N145="základní",J145,0)</f>
        <v>0</v>
      </c>
      <c r="BF145" s="133">
        <f>IF(N145="snížená",J145,0)</f>
        <v>0</v>
      </c>
      <c r="BG145" s="133">
        <f>IF(N145="zákl. přenesená",J145,0)</f>
        <v>0</v>
      </c>
      <c r="BH145" s="133">
        <f>IF(N145="sníž. přenesená",J145,0)</f>
        <v>0</v>
      </c>
      <c r="BI145" s="133">
        <f>IF(N145="nulová",J145,0)</f>
        <v>0</v>
      </c>
      <c r="BJ145" s="15" t="s">
        <v>77</v>
      </c>
      <c r="BK145" s="133">
        <f>ROUND(I145*H145,2)</f>
        <v>0</v>
      </c>
      <c r="BL145" s="15" t="s">
        <v>118</v>
      </c>
      <c r="BM145" s="132" t="s">
        <v>173</v>
      </c>
    </row>
    <row r="146" spans="2:65" s="12" customFormat="1">
      <c r="B146" s="137"/>
      <c r="D146" s="134" t="s">
        <v>138</v>
      </c>
      <c r="F146" s="139" t="s">
        <v>174</v>
      </c>
      <c r="H146" s="140">
        <v>1.6</v>
      </c>
      <c r="L146" s="137"/>
      <c r="M146" s="141"/>
      <c r="T146" s="142"/>
      <c r="AT146" s="138" t="s">
        <v>138</v>
      </c>
      <c r="AU146" s="138" t="s">
        <v>79</v>
      </c>
      <c r="AV146" s="12" t="s">
        <v>79</v>
      </c>
      <c r="AW146" s="12" t="s">
        <v>3</v>
      </c>
      <c r="AX146" s="12" t="s">
        <v>77</v>
      </c>
      <c r="AY146" s="138" t="s">
        <v>111</v>
      </c>
    </row>
    <row r="147" spans="2:65" s="1" customFormat="1" ht="24.15" customHeight="1">
      <c r="B147" s="121"/>
      <c r="C147" s="122" t="s">
        <v>175</v>
      </c>
      <c r="D147" s="122" t="s">
        <v>113</v>
      </c>
      <c r="E147" s="123" t="s">
        <v>176</v>
      </c>
      <c r="F147" s="124" t="s">
        <v>177</v>
      </c>
      <c r="G147" s="125" t="s">
        <v>159</v>
      </c>
      <c r="H147" s="126">
        <v>267.8</v>
      </c>
      <c r="I147" s="127">
        <v>0</v>
      </c>
      <c r="J147" s="127">
        <f>ROUND(I147*H147,2)</f>
        <v>0</v>
      </c>
      <c r="K147" s="124" t="s">
        <v>117</v>
      </c>
      <c r="L147" s="27"/>
      <c r="M147" s="128" t="s">
        <v>1</v>
      </c>
      <c r="N147" s="129" t="s">
        <v>37</v>
      </c>
      <c r="O147" s="130">
        <v>2.5000000000000001E-2</v>
      </c>
      <c r="P147" s="130">
        <f>O147*H147</f>
        <v>6.6950000000000003</v>
      </c>
      <c r="Q147" s="130">
        <v>0</v>
      </c>
      <c r="R147" s="130">
        <f>Q147*H147</f>
        <v>0</v>
      </c>
      <c r="S147" s="130">
        <v>0</v>
      </c>
      <c r="T147" s="131">
        <f>S147*H147</f>
        <v>0</v>
      </c>
      <c r="AR147" s="132" t="s">
        <v>118</v>
      </c>
      <c r="AT147" s="132" t="s">
        <v>113</v>
      </c>
      <c r="AU147" s="132" t="s">
        <v>79</v>
      </c>
      <c r="AY147" s="15" t="s">
        <v>111</v>
      </c>
      <c r="BE147" s="133">
        <f>IF(N147="základní",J147,0)</f>
        <v>0</v>
      </c>
      <c r="BF147" s="133">
        <f>IF(N147="snížená",J147,0)</f>
        <v>0</v>
      </c>
      <c r="BG147" s="133">
        <f>IF(N147="zákl. přenesená",J147,0)</f>
        <v>0</v>
      </c>
      <c r="BH147" s="133">
        <f>IF(N147="sníž. přenesená",J147,0)</f>
        <v>0</v>
      </c>
      <c r="BI147" s="133">
        <f>IF(N147="nulová",J147,0)</f>
        <v>0</v>
      </c>
      <c r="BJ147" s="15" t="s">
        <v>77</v>
      </c>
      <c r="BK147" s="133">
        <f>ROUND(I147*H147,2)</f>
        <v>0</v>
      </c>
      <c r="BL147" s="15" t="s">
        <v>118</v>
      </c>
      <c r="BM147" s="132" t="s">
        <v>178</v>
      </c>
    </row>
    <row r="148" spans="2:65" s="1" customFormat="1" ht="57.6">
      <c r="B148" s="27"/>
      <c r="D148" s="134" t="s">
        <v>120</v>
      </c>
      <c r="F148" s="135" t="s">
        <v>148</v>
      </c>
      <c r="L148" s="27"/>
      <c r="M148" s="136"/>
      <c r="T148" s="51"/>
      <c r="AT148" s="15" t="s">
        <v>120</v>
      </c>
      <c r="AU148" s="15" t="s">
        <v>79</v>
      </c>
    </row>
    <row r="149" spans="2:65" s="12" customFormat="1">
      <c r="B149" s="137"/>
      <c r="D149" s="134" t="s">
        <v>138</v>
      </c>
      <c r="E149" s="138" t="s">
        <v>1</v>
      </c>
      <c r="F149" s="139" t="s">
        <v>179</v>
      </c>
      <c r="H149" s="140">
        <v>267.8</v>
      </c>
      <c r="L149" s="137"/>
      <c r="M149" s="141"/>
      <c r="T149" s="142"/>
      <c r="AT149" s="138" t="s">
        <v>138</v>
      </c>
      <c r="AU149" s="138" t="s">
        <v>79</v>
      </c>
      <c r="AV149" s="12" t="s">
        <v>79</v>
      </c>
      <c r="AW149" s="12" t="s">
        <v>28</v>
      </c>
      <c r="AX149" s="12" t="s">
        <v>77</v>
      </c>
      <c r="AY149" s="138" t="s">
        <v>111</v>
      </c>
    </row>
    <row r="150" spans="2:65" s="1" customFormat="1" ht="16.5" customHeight="1">
      <c r="B150" s="121"/>
      <c r="C150" s="122" t="s">
        <v>180</v>
      </c>
      <c r="D150" s="122" t="s">
        <v>113</v>
      </c>
      <c r="E150" s="123" t="s">
        <v>181</v>
      </c>
      <c r="F150" s="124" t="s">
        <v>182</v>
      </c>
      <c r="G150" s="125" t="s">
        <v>159</v>
      </c>
      <c r="H150" s="126">
        <v>80</v>
      </c>
      <c r="I150" s="127">
        <v>0</v>
      </c>
      <c r="J150" s="127">
        <f>ROUND(I150*H150,2)</f>
        <v>0</v>
      </c>
      <c r="K150" s="124" t="s">
        <v>117</v>
      </c>
      <c r="L150" s="27"/>
      <c r="M150" s="128" t="s">
        <v>1</v>
      </c>
      <c r="N150" s="129" t="s">
        <v>37</v>
      </c>
      <c r="O150" s="130">
        <v>6.7000000000000004E-2</v>
      </c>
      <c r="P150" s="130">
        <f>O150*H150</f>
        <v>5.36</v>
      </c>
      <c r="Q150" s="130">
        <v>0</v>
      </c>
      <c r="R150" s="130">
        <f>Q150*H150</f>
        <v>0</v>
      </c>
      <c r="S150" s="130">
        <v>0</v>
      </c>
      <c r="T150" s="131">
        <f>S150*H150</f>
        <v>0</v>
      </c>
      <c r="AR150" s="132" t="s">
        <v>118</v>
      </c>
      <c r="AT150" s="132" t="s">
        <v>113</v>
      </c>
      <c r="AU150" s="132" t="s">
        <v>79</v>
      </c>
      <c r="AY150" s="15" t="s">
        <v>111</v>
      </c>
      <c r="BE150" s="133">
        <f>IF(N150="základní",J150,0)</f>
        <v>0</v>
      </c>
      <c r="BF150" s="133">
        <f>IF(N150="snížená",J150,0)</f>
        <v>0</v>
      </c>
      <c r="BG150" s="133">
        <f>IF(N150="zákl. přenesená",J150,0)</f>
        <v>0</v>
      </c>
      <c r="BH150" s="133">
        <f>IF(N150="sníž. přenesená",J150,0)</f>
        <v>0</v>
      </c>
      <c r="BI150" s="133">
        <f>IF(N150="nulová",J150,0)</f>
        <v>0</v>
      </c>
      <c r="BJ150" s="15" t="s">
        <v>77</v>
      </c>
      <c r="BK150" s="133">
        <f>ROUND(I150*H150,2)</f>
        <v>0</v>
      </c>
      <c r="BL150" s="15" t="s">
        <v>118</v>
      </c>
      <c r="BM150" s="132" t="s">
        <v>183</v>
      </c>
    </row>
    <row r="151" spans="2:65" s="1" customFormat="1" ht="57.6">
      <c r="B151" s="27"/>
      <c r="D151" s="134" t="s">
        <v>120</v>
      </c>
      <c r="F151" s="135" t="s">
        <v>148</v>
      </c>
      <c r="L151" s="27"/>
      <c r="M151" s="136"/>
      <c r="T151" s="51"/>
      <c r="AT151" s="15" t="s">
        <v>120</v>
      </c>
      <c r="AU151" s="15" t="s">
        <v>79</v>
      </c>
    </row>
    <row r="152" spans="2:65" s="11" customFormat="1" ht="22.8" customHeight="1">
      <c r="B152" s="110"/>
      <c r="D152" s="111" t="s">
        <v>71</v>
      </c>
      <c r="E152" s="119" t="s">
        <v>118</v>
      </c>
      <c r="F152" s="119" t="s">
        <v>184</v>
      </c>
      <c r="J152" s="120">
        <f>BK152</f>
        <v>0</v>
      </c>
      <c r="L152" s="110"/>
      <c r="M152" s="114"/>
      <c r="P152" s="115">
        <f>SUM(P153:P155)</f>
        <v>2.3706</v>
      </c>
      <c r="R152" s="115">
        <f>SUM(R153:R155)</f>
        <v>0</v>
      </c>
      <c r="T152" s="116">
        <f>SUM(T153:T155)</f>
        <v>0</v>
      </c>
      <c r="AR152" s="111" t="s">
        <v>77</v>
      </c>
      <c r="AT152" s="117" t="s">
        <v>71</v>
      </c>
      <c r="AU152" s="117" t="s">
        <v>77</v>
      </c>
      <c r="AY152" s="111" t="s">
        <v>111</v>
      </c>
      <c r="BK152" s="118">
        <f>SUM(BK153:BK155)</f>
        <v>0</v>
      </c>
    </row>
    <row r="153" spans="2:65" s="1" customFormat="1" ht="16.5" customHeight="1">
      <c r="B153" s="121"/>
      <c r="C153" s="122" t="s">
        <v>185</v>
      </c>
      <c r="D153" s="122" t="s">
        <v>113</v>
      </c>
      <c r="E153" s="123" t="s">
        <v>186</v>
      </c>
      <c r="F153" s="124" t="s">
        <v>187</v>
      </c>
      <c r="G153" s="125" t="s">
        <v>124</v>
      </c>
      <c r="H153" s="126">
        <v>1.8</v>
      </c>
      <c r="I153" s="127">
        <v>0</v>
      </c>
      <c r="J153" s="127">
        <f>ROUND(I153*H153,2)</f>
        <v>0</v>
      </c>
      <c r="K153" s="124" t="s">
        <v>117</v>
      </c>
      <c r="L153" s="27"/>
      <c r="M153" s="128" t="s">
        <v>1</v>
      </c>
      <c r="N153" s="129" t="s">
        <v>37</v>
      </c>
      <c r="O153" s="130">
        <v>1.3169999999999999</v>
      </c>
      <c r="P153" s="130">
        <f>O153*H153</f>
        <v>2.3706</v>
      </c>
      <c r="Q153" s="130">
        <v>0</v>
      </c>
      <c r="R153" s="130">
        <f>Q153*H153</f>
        <v>0</v>
      </c>
      <c r="S153" s="130">
        <v>0</v>
      </c>
      <c r="T153" s="131">
        <f>S153*H153</f>
        <v>0</v>
      </c>
      <c r="AR153" s="132" t="s">
        <v>118</v>
      </c>
      <c r="AT153" s="132" t="s">
        <v>113</v>
      </c>
      <c r="AU153" s="132" t="s">
        <v>79</v>
      </c>
      <c r="AY153" s="15" t="s">
        <v>111</v>
      </c>
      <c r="BE153" s="133">
        <f>IF(N153="základní",J153,0)</f>
        <v>0</v>
      </c>
      <c r="BF153" s="133">
        <f>IF(N153="snížená",J153,0)</f>
        <v>0</v>
      </c>
      <c r="BG153" s="133">
        <f>IF(N153="zákl. přenesená",J153,0)</f>
        <v>0</v>
      </c>
      <c r="BH153" s="133">
        <f>IF(N153="sníž. přenesená",J153,0)</f>
        <v>0</v>
      </c>
      <c r="BI153" s="133">
        <f>IF(N153="nulová",J153,0)</f>
        <v>0</v>
      </c>
      <c r="BJ153" s="15" t="s">
        <v>77</v>
      </c>
      <c r="BK153" s="133">
        <f>ROUND(I153*H153,2)</f>
        <v>0</v>
      </c>
      <c r="BL153" s="15" t="s">
        <v>118</v>
      </c>
      <c r="BM153" s="132" t="s">
        <v>188</v>
      </c>
    </row>
    <row r="154" spans="2:65" s="1" customFormat="1" ht="57.6">
      <c r="B154" s="27"/>
      <c r="D154" s="134" t="s">
        <v>120</v>
      </c>
      <c r="F154" s="135" t="s">
        <v>148</v>
      </c>
      <c r="L154" s="27"/>
      <c r="M154" s="136"/>
      <c r="T154" s="51"/>
      <c r="AT154" s="15" t="s">
        <v>120</v>
      </c>
      <c r="AU154" s="15" t="s">
        <v>79</v>
      </c>
    </row>
    <row r="155" spans="2:65" s="12" customFormat="1">
      <c r="B155" s="137"/>
      <c r="D155" s="134" t="s">
        <v>138</v>
      </c>
      <c r="E155" s="138" t="s">
        <v>1</v>
      </c>
      <c r="F155" s="139" t="s">
        <v>189</v>
      </c>
      <c r="H155" s="140">
        <v>1.8</v>
      </c>
      <c r="L155" s="137"/>
      <c r="M155" s="141"/>
      <c r="T155" s="142"/>
      <c r="AT155" s="138" t="s">
        <v>138</v>
      </c>
      <c r="AU155" s="138" t="s">
        <v>79</v>
      </c>
      <c r="AV155" s="12" t="s">
        <v>79</v>
      </c>
      <c r="AW155" s="12" t="s">
        <v>28</v>
      </c>
      <c r="AX155" s="12" t="s">
        <v>77</v>
      </c>
      <c r="AY155" s="138" t="s">
        <v>111</v>
      </c>
    </row>
    <row r="156" spans="2:65" s="11" customFormat="1" ht="22.8" customHeight="1">
      <c r="B156" s="110"/>
      <c r="D156" s="111" t="s">
        <v>71</v>
      </c>
      <c r="E156" s="119" t="s">
        <v>150</v>
      </c>
      <c r="F156" s="119" t="s">
        <v>190</v>
      </c>
      <c r="J156" s="120">
        <f>BK156</f>
        <v>0</v>
      </c>
      <c r="L156" s="110"/>
      <c r="M156" s="114"/>
      <c r="P156" s="115">
        <f>SUM(P157:P176)</f>
        <v>163.285</v>
      </c>
      <c r="R156" s="115">
        <f>SUM(R157:R176)</f>
        <v>9.7631300000000003</v>
      </c>
      <c r="T156" s="116">
        <f>SUM(T157:T176)</f>
        <v>7.36</v>
      </c>
      <c r="AR156" s="111" t="s">
        <v>77</v>
      </c>
      <c r="AT156" s="117" t="s">
        <v>71</v>
      </c>
      <c r="AU156" s="117" t="s">
        <v>77</v>
      </c>
      <c r="AY156" s="111" t="s">
        <v>111</v>
      </c>
      <c r="BK156" s="118">
        <f>SUM(BK157:BK176)</f>
        <v>0</v>
      </c>
    </row>
    <row r="157" spans="2:65" s="1" customFormat="1" ht="24.15" customHeight="1">
      <c r="B157" s="121"/>
      <c r="C157" s="122" t="s">
        <v>191</v>
      </c>
      <c r="D157" s="122" t="s">
        <v>113</v>
      </c>
      <c r="E157" s="123" t="s">
        <v>192</v>
      </c>
      <c r="F157" s="124" t="s">
        <v>193</v>
      </c>
      <c r="G157" s="125" t="s">
        <v>194</v>
      </c>
      <c r="H157" s="126">
        <v>1</v>
      </c>
      <c r="I157" s="127">
        <v>0</v>
      </c>
      <c r="J157" s="127">
        <f>ROUND(I157*H157,2)</f>
        <v>0</v>
      </c>
      <c r="K157" s="124" t="s">
        <v>1</v>
      </c>
      <c r="L157" s="27"/>
      <c r="M157" s="128" t="s">
        <v>1</v>
      </c>
      <c r="N157" s="129" t="s">
        <v>37</v>
      </c>
      <c r="O157" s="130">
        <v>0.26900000000000002</v>
      </c>
      <c r="P157" s="130">
        <f>O157*H157</f>
        <v>0.26900000000000002</v>
      </c>
      <c r="Q157" s="130">
        <v>9.0000000000000006E-5</v>
      </c>
      <c r="R157" s="130">
        <f>Q157*H157</f>
        <v>9.0000000000000006E-5</v>
      </c>
      <c r="S157" s="130">
        <v>0</v>
      </c>
      <c r="T157" s="131">
        <f>S157*H157</f>
        <v>0</v>
      </c>
      <c r="AR157" s="132" t="s">
        <v>118</v>
      </c>
      <c r="AT157" s="132" t="s">
        <v>113</v>
      </c>
      <c r="AU157" s="132" t="s">
        <v>79</v>
      </c>
      <c r="AY157" s="15" t="s">
        <v>111</v>
      </c>
      <c r="BE157" s="133">
        <f>IF(N157="základní",J157,0)</f>
        <v>0</v>
      </c>
      <c r="BF157" s="133">
        <f>IF(N157="snížená",J157,0)</f>
        <v>0</v>
      </c>
      <c r="BG157" s="133">
        <f>IF(N157="zákl. přenesená",J157,0)</f>
        <v>0</v>
      </c>
      <c r="BH157" s="133">
        <f>IF(N157="sníž. přenesená",J157,0)</f>
        <v>0</v>
      </c>
      <c r="BI157" s="133">
        <f>IF(N157="nulová",J157,0)</f>
        <v>0</v>
      </c>
      <c r="BJ157" s="15" t="s">
        <v>77</v>
      </c>
      <c r="BK157" s="133">
        <f>ROUND(I157*H157,2)</f>
        <v>0</v>
      </c>
      <c r="BL157" s="15" t="s">
        <v>118</v>
      </c>
      <c r="BM157" s="132" t="s">
        <v>195</v>
      </c>
    </row>
    <row r="158" spans="2:65" s="1" customFormat="1" ht="57.6">
      <c r="B158" s="27"/>
      <c r="D158" s="134" t="s">
        <v>120</v>
      </c>
      <c r="F158" s="135" t="s">
        <v>148</v>
      </c>
      <c r="L158" s="27"/>
      <c r="M158" s="136"/>
      <c r="T158" s="51"/>
      <c r="AT158" s="15" t="s">
        <v>120</v>
      </c>
      <c r="AU158" s="15" t="s">
        <v>79</v>
      </c>
    </row>
    <row r="159" spans="2:65" s="1" customFormat="1" ht="16.5" customHeight="1">
      <c r="B159" s="121"/>
      <c r="C159" s="122" t="s">
        <v>196</v>
      </c>
      <c r="D159" s="122" t="s">
        <v>113</v>
      </c>
      <c r="E159" s="123" t="s">
        <v>197</v>
      </c>
      <c r="F159" s="124" t="s">
        <v>198</v>
      </c>
      <c r="G159" s="125" t="s">
        <v>199</v>
      </c>
      <c r="H159" s="126">
        <v>8</v>
      </c>
      <c r="I159" s="127">
        <v>0</v>
      </c>
      <c r="J159" s="127">
        <f>ROUND(I159*H159,2)</f>
        <v>0</v>
      </c>
      <c r="K159" s="124" t="s">
        <v>1</v>
      </c>
      <c r="L159" s="27"/>
      <c r="M159" s="128" t="s">
        <v>1</v>
      </c>
      <c r="N159" s="129" t="s">
        <v>37</v>
      </c>
      <c r="O159" s="130">
        <v>10.757999999999999</v>
      </c>
      <c r="P159" s="130">
        <f>O159*H159</f>
        <v>86.063999999999993</v>
      </c>
      <c r="Q159" s="130">
        <v>0</v>
      </c>
      <c r="R159" s="130">
        <f>Q159*H159</f>
        <v>0</v>
      </c>
      <c r="S159" s="130">
        <v>0.92</v>
      </c>
      <c r="T159" s="131">
        <f>S159*H159</f>
        <v>7.36</v>
      </c>
      <c r="AR159" s="132" t="s">
        <v>118</v>
      </c>
      <c r="AT159" s="132" t="s">
        <v>113</v>
      </c>
      <c r="AU159" s="132" t="s">
        <v>79</v>
      </c>
      <c r="AY159" s="15" t="s">
        <v>111</v>
      </c>
      <c r="BE159" s="133">
        <f>IF(N159="základní",J159,0)</f>
        <v>0</v>
      </c>
      <c r="BF159" s="133">
        <f>IF(N159="snížená",J159,0)</f>
        <v>0</v>
      </c>
      <c r="BG159" s="133">
        <f>IF(N159="zákl. přenesená",J159,0)</f>
        <v>0</v>
      </c>
      <c r="BH159" s="133">
        <f>IF(N159="sníž. přenesená",J159,0)</f>
        <v>0</v>
      </c>
      <c r="BI159" s="133">
        <f>IF(N159="nulová",J159,0)</f>
        <v>0</v>
      </c>
      <c r="BJ159" s="15" t="s">
        <v>77</v>
      </c>
      <c r="BK159" s="133">
        <f>ROUND(I159*H159,2)</f>
        <v>0</v>
      </c>
      <c r="BL159" s="15" t="s">
        <v>118</v>
      </c>
      <c r="BM159" s="132" t="s">
        <v>200</v>
      </c>
    </row>
    <row r="160" spans="2:65" s="1" customFormat="1" ht="57.6">
      <c r="B160" s="27"/>
      <c r="D160" s="134" t="s">
        <v>120</v>
      </c>
      <c r="F160" s="135" t="s">
        <v>148</v>
      </c>
      <c r="L160" s="27"/>
      <c r="M160" s="136"/>
      <c r="T160" s="51"/>
      <c r="AT160" s="15" t="s">
        <v>120</v>
      </c>
      <c r="AU160" s="15" t="s">
        <v>79</v>
      </c>
    </row>
    <row r="161" spans="2:65" s="1" customFormat="1" ht="24.15" customHeight="1">
      <c r="B161" s="121"/>
      <c r="C161" s="122" t="s">
        <v>201</v>
      </c>
      <c r="D161" s="122" t="s">
        <v>113</v>
      </c>
      <c r="E161" s="123" t="s">
        <v>202</v>
      </c>
      <c r="F161" s="124" t="s">
        <v>203</v>
      </c>
      <c r="G161" s="125" t="s">
        <v>199</v>
      </c>
      <c r="H161" s="126">
        <v>8</v>
      </c>
      <c r="I161" s="127">
        <v>0</v>
      </c>
      <c r="J161" s="127">
        <f>ROUND(I161*H161,2)</f>
        <v>0</v>
      </c>
      <c r="K161" s="124" t="s">
        <v>117</v>
      </c>
      <c r="L161" s="27"/>
      <c r="M161" s="128" t="s">
        <v>1</v>
      </c>
      <c r="N161" s="129" t="s">
        <v>37</v>
      </c>
      <c r="O161" s="130">
        <v>2.3029999999999999</v>
      </c>
      <c r="P161" s="130">
        <f>O161*H161</f>
        <v>18.423999999999999</v>
      </c>
      <c r="Q161" s="130">
        <v>0.12526000000000001</v>
      </c>
      <c r="R161" s="130">
        <f>Q161*H161</f>
        <v>1.0020800000000001</v>
      </c>
      <c r="S161" s="130">
        <v>0</v>
      </c>
      <c r="T161" s="131">
        <f>S161*H161</f>
        <v>0</v>
      </c>
      <c r="AR161" s="132" t="s">
        <v>118</v>
      </c>
      <c r="AT161" s="132" t="s">
        <v>113</v>
      </c>
      <c r="AU161" s="132" t="s">
        <v>79</v>
      </c>
      <c r="AY161" s="15" t="s">
        <v>111</v>
      </c>
      <c r="BE161" s="133">
        <f>IF(N161="základní",J161,0)</f>
        <v>0</v>
      </c>
      <c r="BF161" s="133">
        <f>IF(N161="snížená",J161,0)</f>
        <v>0</v>
      </c>
      <c r="BG161" s="133">
        <f>IF(N161="zákl. přenesená",J161,0)</f>
        <v>0</v>
      </c>
      <c r="BH161" s="133">
        <f>IF(N161="sníž. přenesená",J161,0)</f>
        <v>0</v>
      </c>
      <c r="BI161" s="133">
        <f>IF(N161="nulová",J161,0)</f>
        <v>0</v>
      </c>
      <c r="BJ161" s="15" t="s">
        <v>77</v>
      </c>
      <c r="BK161" s="133">
        <f>ROUND(I161*H161,2)</f>
        <v>0</v>
      </c>
      <c r="BL161" s="15" t="s">
        <v>118</v>
      </c>
      <c r="BM161" s="132" t="s">
        <v>204</v>
      </c>
    </row>
    <row r="162" spans="2:65" s="1" customFormat="1" ht="57.6">
      <c r="B162" s="27"/>
      <c r="D162" s="134" t="s">
        <v>120</v>
      </c>
      <c r="F162" s="135" t="s">
        <v>148</v>
      </c>
      <c r="L162" s="27"/>
      <c r="M162" s="136"/>
      <c r="T162" s="51"/>
      <c r="AT162" s="15" t="s">
        <v>120</v>
      </c>
      <c r="AU162" s="15" t="s">
        <v>79</v>
      </c>
    </row>
    <row r="163" spans="2:65" s="1" customFormat="1" ht="21.75" customHeight="1">
      <c r="B163" s="121"/>
      <c r="C163" s="143" t="s">
        <v>205</v>
      </c>
      <c r="D163" s="143" t="s">
        <v>151</v>
      </c>
      <c r="E163" s="144" t="s">
        <v>206</v>
      </c>
      <c r="F163" s="145" t="s">
        <v>207</v>
      </c>
      <c r="G163" s="146" t="s">
        <v>199</v>
      </c>
      <c r="H163" s="147">
        <v>8</v>
      </c>
      <c r="I163" s="148">
        <v>0</v>
      </c>
      <c r="J163" s="148">
        <f>ROUND(I163*H163,2)</f>
        <v>0</v>
      </c>
      <c r="K163" s="145" t="s">
        <v>117</v>
      </c>
      <c r="L163" s="149"/>
      <c r="M163" s="150" t="s">
        <v>1</v>
      </c>
      <c r="N163" s="151" t="s">
        <v>37</v>
      </c>
      <c r="O163" s="130">
        <v>0</v>
      </c>
      <c r="P163" s="130">
        <f>O163*H163</f>
        <v>0</v>
      </c>
      <c r="Q163" s="130">
        <v>0.17499999999999999</v>
      </c>
      <c r="R163" s="130">
        <f>Q163*H163</f>
        <v>1.4</v>
      </c>
      <c r="S163" s="130">
        <v>0</v>
      </c>
      <c r="T163" s="131">
        <f>S163*H163</f>
        <v>0</v>
      </c>
      <c r="AR163" s="132" t="s">
        <v>150</v>
      </c>
      <c r="AT163" s="132" t="s">
        <v>151</v>
      </c>
      <c r="AU163" s="132" t="s">
        <v>79</v>
      </c>
      <c r="AY163" s="15" t="s">
        <v>111</v>
      </c>
      <c r="BE163" s="133">
        <f>IF(N163="základní",J163,0)</f>
        <v>0</v>
      </c>
      <c r="BF163" s="133">
        <f>IF(N163="snížená",J163,0)</f>
        <v>0</v>
      </c>
      <c r="BG163" s="133">
        <f>IF(N163="zákl. přenesená",J163,0)</f>
        <v>0</v>
      </c>
      <c r="BH163" s="133">
        <f>IF(N163="sníž. přenesená",J163,0)</f>
        <v>0</v>
      </c>
      <c r="BI163" s="133">
        <f>IF(N163="nulová",J163,0)</f>
        <v>0</v>
      </c>
      <c r="BJ163" s="15" t="s">
        <v>77</v>
      </c>
      <c r="BK163" s="133">
        <f>ROUND(I163*H163,2)</f>
        <v>0</v>
      </c>
      <c r="BL163" s="15" t="s">
        <v>118</v>
      </c>
      <c r="BM163" s="132" t="s">
        <v>208</v>
      </c>
    </row>
    <row r="164" spans="2:65" s="1" customFormat="1" ht="24.15" customHeight="1">
      <c r="B164" s="121"/>
      <c r="C164" s="122" t="s">
        <v>209</v>
      </c>
      <c r="D164" s="122" t="s">
        <v>113</v>
      </c>
      <c r="E164" s="123" t="s">
        <v>210</v>
      </c>
      <c r="F164" s="124" t="s">
        <v>211</v>
      </c>
      <c r="G164" s="125" t="s">
        <v>199</v>
      </c>
      <c r="H164" s="126">
        <v>8</v>
      </c>
      <c r="I164" s="127">
        <v>0</v>
      </c>
      <c r="J164" s="127">
        <f>ROUND(I164*H164,2)</f>
        <v>0</v>
      </c>
      <c r="K164" s="124" t="s">
        <v>117</v>
      </c>
      <c r="L164" s="27"/>
      <c r="M164" s="128" t="s">
        <v>1</v>
      </c>
      <c r="N164" s="129" t="s">
        <v>37</v>
      </c>
      <c r="O164" s="130">
        <v>1.417</v>
      </c>
      <c r="P164" s="130">
        <f>O164*H164</f>
        <v>11.336</v>
      </c>
      <c r="Q164" s="130">
        <v>3.0759999999999999E-2</v>
      </c>
      <c r="R164" s="130">
        <f>Q164*H164</f>
        <v>0.24607999999999999</v>
      </c>
      <c r="S164" s="130">
        <v>0</v>
      </c>
      <c r="T164" s="131">
        <f>S164*H164</f>
        <v>0</v>
      </c>
      <c r="AR164" s="132" t="s">
        <v>118</v>
      </c>
      <c r="AT164" s="132" t="s">
        <v>113</v>
      </c>
      <c r="AU164" s="132" t="s">
        <v>79</v>
      </c>
      <c r="AY164" s="15" t="s">
        <v>111</v>
      </c>
      <c r="BE164" s="133">
        <f>IF(N164="základní",J164,0)</f>
        <v>0</v>
      </c>
      <c r="BF164" s="133">
        <f>IF(N164="snížená",J164,0)</f>
        <v>0</v>
      </c>
      <c r="BG164" s="133">
        <f>IF(N164="zákl. přenesená",J164,0)</f>
        <v>0</v>
      </c>
      <c r="BH164" s="133">
        <f>IF(N164="sníž. přenesená",J164,0)</f>
        <v>0</v>
      </c>
      <c r="BI164" s="133">
        <f>IF(N164="nulová",J164,0)</f>
        <v>0</v>
      </c>
      <c r="BJ164" s="15" t="s">
        <v>77</v>
      </c>
      <c r="BK164" s="133">
        <f>ROUND(I164*H164,2)</f>
        <v>0</v>
      </c>
      <c r="BL164" s="15" t="s">
        <v>118</v>
      </c>
      <c r="BM164" s="132" t="s">
        <v>212</v>
      </c>
    </row>
    <row r="165" spans="2:65" s="1" customFormat="1" ht="57.6">
      <c r="B165" s="27"/>
      <c r="D165" s="134" t="s">
        <v>120</v>
      </c>
      <c r="F165" s="135" t="s">
        <v>148</v>
      </c>
      <c r="L165" s="27"/>
      <c r="M165" s="136"/>
      <c r="T165" s="51"/>
      <c r="AT165" s="15" t="s">
        <v>120</v>
      </c>
      <c r="AU165" s="15" t="s">
        <v>79</v>
      </c>
    </row>
    <row r="166" spans="2:65" s="1" customFormat="1" ht="24.15" customHeight="1">
      <c r="B166" s="121"/>
      <c r="C166" s="143" t="s">
        <v>7</v>
      </c>
      <c r="D166" s="143" t="s">
        <v>151</v>
      </c>
      <c r="E166" s="144" t="s">
        <v>213</v>
      </c>
      <c r="F166" s="145" t="s">
        <v>214</v>
      </c>
      <c r="G166" s="146" t="s">
        <v>199</v>
      </c>
      <c r="H166" s="147">
        <v>8</v>
      </c>
      <c r="I166" s="148">
        <v>0</v>
      </c>
      <c r="J166" s="148">
        <f>ROUND(I166*H166,2)</f>
        <v>0</v>
      </c>
      <c r="K166" s="145" t="s">
        <v>117</v>
      </c>
      <c r="L166" s="149"/>
      <c r="M166" s="150" t="s">
        <v>1</v>
      </c>
      <c r="N166" s="151" t="s">
        <v>37</v>
      </c>
      <c r="O166" s="130">
        <v>0</v>
      </c>
      <c r="P166" s="130">
        <f>O166*H166</f>
        <v>0</v>
      </c>
      <c r="Q166" s="130">
        <v>7.0000000000000007E-2</v>
      </c>
      <c r="R166" s="130">
        <f>Q166*H166</f>
        <v>0.56000000000000005</v>
      </c>
      <c r="S166" s="130">
        <v>0</v>
      </c>
      <c r="T166" s="131">
        <f>S166*H166</f>
        <v>0</v>
      </c>
      <c r="AR166" s="132" t="s">
        <v>150</v>
      </c>
      <c r="AT166" s="132" t="s">
        <v>151</v>
      </c>
      <c r="AU166" s="132" t="s">
        <v>79</v>
      </c>
      <c r="AY166" s="15" t="s">
        <v>111</v>
      </c>
      <c r="BE166" s="133">
        <f>IF(N166="základní",J166,0)</f>
        <v>0</v>
      </c>
      <c r="BF166" s="133">
        <f>IF(N166="snížená",J166,0)</f>
        <v>0</v>
      </c>
      <c r="BG166" s="133">
        <f>IF(N166="zákl. přenesená",J166,0)</f>
        <v>0</v>
      </c>
      <c r="BH166" s="133">
        <f>IF(N166="sníž. přenesená",J166,0)</f>
        <v>0</v>
      </c>
      <c r="BI166" s="133">
        <f>IF(N166="nulová",J166,0)</f>
        <v>0</v>
      </c>
      <c r="BJ166" s="15" t="s">
        <v>77</v>
      </c>
      <c r="BK166" s="133">
        <f>ROUND(I166*H166,2)</f>
        <v>0</v>
      </c>
      <c r="BL166" s="15" t="s">
        <v>118</v>
      </c>
      <c r="BM166" s="132" t="s">
        <v>215</v>
      </c>
    </row>
    <row r="167" spans="2:65" s="1" customFormat="1" ht="24.15" customHeight="1">
      <c r="B167" s="121"/>
      <c r="C167" s="122" t="s">
        <v>216</v>
      </c>
      <c r="D167" s="122" t="s">
        <v>113</v>
      </c>
      <c r="E167" s="123" t="s">
        <v>217</v>
      </c>
      <c r="F167" s="124" t="s">
        <v>218</v>
      </c>
      <c r="G167" s="125" t="s">
        <v>199</v>
      </c>
      <c r="H167" s="126">
        <v>8</v>
      </c>
      <c r="I167" s="127">
        <v>0</v>
      </c>
      <c r="J167" s="127">
        <f>ROUND(I167*H167,2)</f>
        <v>0</v>
      </c>
      <c r="K167" s="124" t="s">
        <v>117</v>
      </c>
      <c r="L167" s="27"/>
      <c r="M167" s="128" t="s">
        <v>1</v>
      </c>
      <c r="N167" s="129" t="s">
        <v>37</v>
      </c>
      <c r="O167" s="130">
        <v>1.417</v>
      </c>
      <c r="P167" s="130">
        <f>O167*H167</f>
        <v>11.336</v>
      </c>
      <c r="Q167" s="130">
        <v>3.0759999999999999E-2</v>
      </c>
      <c r="R167" s="130">
        <f>Q167*H167</f>
        <v>0.24607999999999999</v>
      </c>
      <c r="S167" s="130">
        <v>0</v>
      </c>
      <c r="T167" s="131">
        <f>S167*H167</f>
        <v>0</v>
      </c>
      <c r="AR167" s="132" t="s">
        <v>118</v>
      </c>
      <c r="AT167" s="132" t="s">
        <v>113</v>
      </c>
      <c r="AU167" s="132" t="s">
        <v>79</v>
      </c>
      <c r="AY167" s="15" t="s">
        <v>111</v>
      </c>
      <c r="BE167" s="133">
        <f>IF(N167="základní",J167,0)</f>
        <v>0</v>
      </c>
      <c r="BF167" s="133">
        <f>IF(N167="snížená",J167,0)</f>
        <v>0</v>
      </c>
      <c r="BG167" s="133">
        <f>IF(N167="zákl. přenesená",J167,0)</f>
        <v>0</v>
      </c>
      <c r="BH167" s="133">
        <f>IF(N167="sníž. přenesená",J167,0)</f>
        <v>0</v>
      </c>
      <c r="BI167" s="133">
        <f>IF(N167="nulová",J167,0)</f>
        <v>0</v>
      </c>
      <c r="BJ167" s="15" t="s">
        <v>77</v>
      </c>
      <c r="BK167" s="133">
        <f>ROUND(I167*H167,2)</f>
        <v>0</v>
      </c>
      <c r="BL167" s="15" t="s">
        <v>118</v>
      </c>
      <c r="BM167" s="132" t="s">
        <v>219</v>
      </c>
    </row>
    <row r="168" spans="2:65" s="1" customFormat="1" ht="57.6">
      <c r="B168" s="27"/>
      <c r="D168" s="134" t="s">
        <v>120</v>
      </c>
      <c r="F168" s="135" t="s">
        <v>148</v>
      </c>
      <c r="L168" s="27"/>
      <c r="M168" s="136"/>
      <c r="T168" s="51"/>
      <c r="AT168" s="15" t="s">
        <v>120</v>
      </c>
      <c r="AU168" s="15" t="s">
        <v>79</v>
      </c>
    </row>
    <row r="169" spans="2:65" s="1" customFormat="1" ht="24.15" customHeight="1">
      <c r="B169" s="121"/>
      <c r="C169" s="143" t="s">
        <v>220</v>
      </c>
      <c r="D169" s="143" t="s">
        <v>151</v>
      </c>
      <c r="E169" s="144" t="s">
        <v>221</v>
      </c>
      <c r="F169" s="145" t="s">
        <v>222</v>
      </c>
      <c r="G169" s="146" t="s">
        <v>199</v>
      </c>
      <c r="H169" s="147">
        <v>8</v>
      </c>
      <c r="I169" s="148">
        <v>0</v>
      </c>
      <c r="J169" s="148">
        <f>ROUND(I169*H169,2)</f>
        <v>0</v>
      </c>
      <c r="K169" s="145" t="s">
        <v>117</v>
      </c>
      <c r="L169" s="149"/>
      <c r="M169" s="150" t="s">
        <v>1</v>
      </c>
      <c r="N169" s="151" t="s">
        <v>37</v>
      </c>
      <c r="O169" s="130">
        <v>0</v>
      </c>
      <c r="P169" s="130">
        <f>O169*H169</f>
        <v>0</v>
      </c>
      <c r="Q169" s="130">
        <v>7.5999999999999998E-2</v>
      </c>
      <c r="R169" s="130">
        <f>Q169*H169</f>
        <v>0.60799999999999998</v>
      </c>
      <c r="S169" s="130">
        <v>0</v>
      </c>
      <c r="T169" s="131">
        <f>S169*H169</f>
        <v>0</v>
      </c>
      <c r="AR169" s="132" t="s">
        <v>150</v>
      </c>
      <c r="AT169" s="132" t="s">
        <v>151</v>
      </c>
      <c r="AU169" s="132" t="s">
        <v>79</v>
      </c>
      <c r="AY169" s="15" t="s">
        <v>111</v>
      </c>
      <c r="BE169" s="133">
        <f>IF(N169="základní",J169,0)</f>
        <v>0</v>
      </c>
      <c r="BF169" s="133">
        <f>IF(N169="snížená",J169,0)</f>
        <v>0</v>
      </c>
      <c r="BG169" s="133">
        <f>IF(N169="zákl. přenesená",J169,0)</f>
        <v>0</v>
      </c>
      <c r="BH169" s="133">
        <f>IF(N169="sníž. přenesená",J169,0)</f>
        <v>0</v>
      </c>
      <c r="BI169" s="133">
        <f>IF(N169="nulová",J169,0)</f>
        <v>0</v>
      </c>
      <c r="BJ169" s="15" t="s">
        <v>77</v>
      </c>
      <c r="BK169" s="133">
        <f>ROUND(I169*H169,2)</f>
        <v>0</v>
      </c>
      <c r="BL169" s="15" t="s">
        <v>118</v>
      </c>
      <c r="BM169" s="132" t="s">
        <v>223</v>
      </c>
    </row>
    <row r="170" spans="2:65" s="1" customFormat="1" ht="24.15" customHeight="1">
      <c r="B170" s="121"/>
      <c r="C170" s="122" t="s">
        <v>224</v>
      </c>
      <c r="D170" s="122" t="s">
        <v>113</v>
      </c>
      <c r="E170" s="123" t="s">
        <v>225</v>
      </c>
      <c r="F170" s="124" t="s">
        <v>226</v>
      </c>
      <c r="G170" s="125" t="s">
        <v>199</v>
      </c>
      <c r="H170" s="126">
        <v>8</v>
      </c>
      <c r="I170" s="127">
        <v>0</v>
      </c>
      <c r="J170" s="127">
        <f>ROUND(I170*H170,2)</f>
        <v>0</v>
      </c>
      <c r="K170" s="124" t="s">
        <v>117</v>
      </c>
      <c r="L170" s="27"/>
      <c r="M170" s="128" t="s">
        <v>1</v>
      </c>
      <c r="N170" s="129" t="s">
        <v>37</v>
      </c>
      <c r="O170" s="130">
        <v>2.4180000000000001</v>
      </c>
      <c r="P170" s="130">
        <f>O170*H170</f>
        <v>19.344000000000001</v>
      </c>
      <c r="Q170" s="130">
        <v>3.0759999999999999E-2</v>
      </c>
      <c r="R170" s="130">
        <f>Q170*H170</f>
        <v>0.24607999999999999</v>
      </c>
      <c r="S170" s="130">
        <v>0</v>
      </c>
      <c r="T170" s="131">
        <f>S170*H170</f>
        <v>0</v>
      </c>
      <c r="AR170" s="132" t="s">
        <v>118</v>
      </c>
      <c r="AT170" s="132" t="s">
        <v>113</v>
      </c>
      <c r="AU170" s="132" t="s">
        <v>79</v>
      </c>
      <c r="AY170" s="15" t="s">
        <v>111</v>
      </c>
      <c r="BE170" s="133">
        <f>IF(N170="základní",J170,0)</f>
        <v>0</v>
      </c>
      <c r="BF170" s="133">
        <f>IF(N170="snížená",J170,0)</f>
        <v>0</v>
      </c>
      <c r="BG170" s="133">
        <f>IF(N170="zákl. přenesená",J170,0)</f>
        <v>0</v>
      </c>
      <c r="BH170" s="133">
        <f>IF(N170="sníž. přenesená",J170,0)</f>
        <v>0</v>
      </c>
      <c r="BI170" s="133">
        <f>IF(N170="nulová",J170,0)</f>
        <v>0</v>
      </c>
      <c r="BJ170" s="15" t="s">
        <v>77</v>
      </c>
      <c r="BK170" s="133">
        <f>ROUND(I170*H170,2)</f>
        <v>0</v>
      </c>
      <c r="BL170" s="15" t="s">
        <v>118</v>
      </c>
      <c r="BM170" s="132" t="s">
        <v>227</v>
      </c>
    </row>
    <row r="171" spans="2:65" s="1" customFormat="1" ht="57.6">
      <c r="B171" s="27"/>
      <c r="D171" s="134" t="s">
        <v>120</v>
      </c>
      <c r="F171" s="135" t="s">
        <v>148</v>
      </c>
      <c r="L171" s="27"/>
      <c r="M171" s="136"/>
      <c r="T171" s="51"/>
      <c r="AT171" s="15" t="s">
        <v>120</v>
      </c>
      <c r="AU171" s="15" t="s">
        <v>79</v>
      </c>
    </row>
    <row r="172" spans="2:65" s="1" customFormat="1" ht="33" customHeight="1">
      <c r="B172" s="121"/>
      <c r="C172" s="143" t="s">
        <v>228</v>
      </c>
      <c r="D172" s="143" t="s">
        <v>151</v>
      </c>
      <c r="E172" s="144" t="s">
        <v>229</v>
      </c>
      <c r="F172" s="145" t="s">
        <v>230</v>
      </c>
      <c r="G172" s="146" t="s">
        <v>199</v>
      </c>
      <c r="H172" s="147">
        <v>8</v>
      </c>
      <c r="I172" s="148">
        <v>0</v>
      </c>
      <c r="J172" s="148">
        <f>ROUND(I172*H172,2)</f>
        <v>0</v>
      </c>
      <c r="K172" s="145" t="s">
        <v>117</v>
      </c>
      <c r="L172" s="149"/>
      <c r="M172" s="150" t="s">
        <v>1</v>
      </c>
      <c r="N172" s="151" t="s">
        <v>37</v>
      </c>
      <c r="O172" s="130">
        <v>0</v>
      </c>
      <c r="P172" s="130">
        <f>O172*H172</f>
        <v>0</v>
      </c>
      <c r="Q172" s="130">
        <v>0.35</v>
      </c>
      <c r="R172" s="130">
        <f>Q172*H172</f>
        <v>2.8</v>
      </c>
      <c r="S172" s="130">
        <v>0</v>
      </c>
      <c r="T172" s="131">
        <f>S172*H172</f>
        <v>0</v>
      </c>
      <c r="AR172" s="132" t="s">
        <v>150</v>
      </c>
      <c r="AT172" s="132" t="s">
        <v>151</v>
      </c>
      <c r="AU172" s="132" t="s">
        <v>79</v>
      </c>
      <c r="AY172" s="15" t="s">
        <v>111</v>
      </c>
      <c r="BE172" s="133">
        <f>IF(N172="základní",J172,0)</f>
        <v>0</v>
      </c>
      <c r="BF172" s="133">
        <f>IF(N172="snížená",J172,0)</f>
        <v>0</v>
      </c>
      <c r="BG172" s="133">
        <f>IF(N172="zákl. přenesená",J172,0)</f>
        <v>0</v>
      </c>
      <c r="BH172" s="133">
        <f>IF(N172="sníž. přenesená",J172,0)</f>
        <v>0</v>
      </c>
      <c r="BI172" s="133">
        <f>IF(N172="nulová",J172,0)</f>
        <v>0</v>
      </c>
      <c r="BJ172" s="15" t="s">
        <v>77</v>
      </c>
      <c r="BK172" s="133">
        <f>ROUND(I172*H172,2)</f>
        <v>0</v>
      </c>
      <c r="BL172" s="15" t="s">
        <v>118</v>
      </c>
      <c r="BM172" s="132" t="s">
        <v>231</v>
      </c>
    </row>
    <row r="173" spans="2:65" s="1" customFormat="1" ht="24.15" customHeight="1">
      <c r="B173" s="121"/>
      <c r="C173" s="122" t="s">
        <v>232</v>
      </c>
      <c r="D173" s="122" t="s">
        <v>113</v>
      </c>
      <c r="E173" s="123" t="s">
        <v>233</v>
      </c>
      <c r="F173" s="124" t="s">
        <v>234</v>
      </c>
      <c r="G173" s="125" t="s">
        <v>199</v>
      </c>
      <c r="H173" s="126">
        <v>8</v>
      </c>
      <c r="I173" s="127">
        <v>0</v>
      </c>
      <c r="J173" s="127">
        <f>ROUND(I173*H173,2)</f>
        <v>0</v>
      </c>
      <c r="K173" s="124" t="s">
        <v>117</v>
      </c>
      <c r="L173" s="27"/>
      <c r="M173" s="128" t="s">
        <v>1</v>
      </c>
      <c r="N173" s="129" t="s">
        <v>37</v>
      </c>
      <c r="O173" s="130">
        <v>2.0640000000000001</v>
      </c>
      <c r="P173" s="130">
        <f>O173*H173</f>
        <v>16.512</v>
      </c>
      <c r="Q173" s="130">
        <v>0.21734000000000001</v>
      </c>
      <c r="R173" s="130">
        <f>Q173*H173</f>
        <v>1.73872</v>
      </c>
      <c r="S173" s="130">
        <v>0</v>
      </c>
      <c r="T173" s="131">
        <f>S173*H173</f>
        <v>0</v>
      </c>
      <c r="AR173" s="132" t="s">
        <v>118</v>
      </c>
      <c r="AT173" s="132" t="s">
        <v>113</v>
      </c>
      <c r="AU173" s="132" t="s">
        <v>79</v>
      </c>
      <c r="AY173" s="15" t="s">
        <v>111</v>
      </c>
      <c r="BE173" s="133">
        <f>IF(N173="základní",J173,0)</f>
        <v>0</v>
      </c>
      <c r="BF173" s="133">
        <f>IF(N173="snížená",J173,0)</f>
        <v>0</v>
      </c>
      <c r="BG173" s="133">
        <f>IF(N173="zákl. přenesená",J173,0)</f>
        <v>0</v>
      </c>
      <c r="BH173" s="133">
        <f>IF(N173="sníž. přenesená",J173,0)</f>
        <v>0</v>
      </c>
      <c r="BI173" s="133">
        <f>IF(N173="nulová",J173,0)</f>
        <v>0</v>
      </c>
      <c r="BJ173" s="15" t="s">
        <v>77</v>
      </c>
      <c r="BK173" s="133">
        <f>ROUND(I173*H173,2)</f>
        <v>0</v>
      </c>
      <c r="BL173" s="15" t="s">
        <v>118</v>
      </c>
      <c r="BM173" s="132" t="s">
        <v>235</v>
      </c>
    </row>
    <row r="174" spans="2:65" s="1" customFormat="1" ht="57.6">
      <c r="B174" s="27"/>
      <c r="D174" s="134" t="s">
        <v>120</v>
      </c>
      <c r="F174" s="135" t="s">
        <v>148</v>
      </c>
      <c r="L174" s="27"/>
      <c r="M174" s="136"/>
      <c r="T174" s="51"/>
      <c r="AT174" s="15" t="s">
        <v>120</v>
      </c>
      <c r="AU174" s="15" t="s">
        <v>79</v>
      </c>
    </row>
    <row r="175" spans="2:65" s="1" customFormat="1" ht="24.15" customHeight="1">
      <c r="B175" s="121"/>
      <c r="C175" s="143" t="s">
        <v>236</v>
      </c>
      <c r="D175" s="143" t="s">
        <v>151</v>
      </c>
      <c r="E175" s="144" t="s">
        <v>237</v>
      </c>
      <c r="F175" s="145" t="s">
        <v>238</v>
      </c>
      <c r="G175" s="146" t="s">
        <v>199</v>
      </c>
      <c r="H175" s="147">
        <v>8</v>
      </c>
      <c r="I175" s="148">
        <v>0</v>
      </c>
      <c r="J175" s="148">
        <f>ROUND(I175*H175,2)</f>
        <v>0</v>
      </c>
      <c r="K175" s="145" t="s">
        <v>117</v>
      </c>
      <c r="L175" s="149"/>
      <c r="M175" s="150" t="s">
        <v>1</v>
      </c>
      <c r="N175" s="151" t="s">
        <v>37</v>
      </c>
      <c r="O175" s="130">
        <v>0</v>
      </c>
      <c r="P175" s="130">
        <f>O175*H175</f>
        <v>0</v>
      </c>
      <c r="Q175" s="130">
        <v>0.108</v>
      </c>
      <c r="R175" s="130">
        <f>Q175*H175</f>
        <v>0.86399999999999999</v>
      </c>
      <c r="S175" s="130">
        <v>0</v>
      </c>
      <c r="T175" s="131">
        <f>S175*H175</f>
        <v>0</v>
      </c>
      <c r="AR175" s="132" t="s">
        <v>150</v>
      </c>
      <c r="AT175" s="132" t="s">
        <v>151</v>
      </c>
      <c r="AU175" s="132" t="s">
        <v>79</v>
      </c>
      <c r="AY175" s="15" t="s">
        <v>111</v>
      </c>
      <c r="BE175" s="133">
        <f>IF(N175="základní",J175,0)</f>
        <v>0</v>
      </c>
      <c r="BF175" s="133">
        <f>IF(N175="snížená",J175,0)</f>
        <v>0</v>
      </c>
      <c r="BG175" s="133">
        <f>IF(N175="zákl. přenesená",J175,0)</f>
        <v>0</v>
      </c>
      <c r="BH175" s="133">
        <f>IF(N175="sníž. přenesená",J175,0)</f>
        <v>0</v>
      </c>
      <c r="BI175" s="133">
        <f>IF(N175="nulová",J175,0)</f>
        <v>0</v>
      </c>
      <c r="BJ175" s="15" t="s">
        <v>77</v>
      </c>
      <c r="BK175" s="133">
        <f>ROUND(I175*H175,2)</f>
        <v>0</v>
      </c>
      <c r="BL175" s="15" t="s">
        <v>118</v>
      </c>
      <c r="BM175" s="132" t="s">
        <v>239</v>
      </c>
    </row>
    <row r="176" spans="2:65" s="1" customFormat="1" ht="16.5" customHeight="1">
      <c r="B176" s="121"/>
      <c r="C176" s="143" t="s">
        <v>240</v>
      </c>
      <c r="D176" s="143" t="s">
        <v>151</v>
      </c>
      <c r="E176" s="144" t="s">
        <v>241</v>
      </c>
      <c r="F176" s="145" t="s">
        <v>242</v>
      </c>
      <c r="G176" s="146" t="s">
        <v>199</v>
      </c>
      <c r="H176" s="147">
        <v>8</v>
      </c>
      <c r="I176" s="148">
        <v>0</v>
      </c>
      <c r="J176" s="148">
        <f>ROUND(I176*H176,2)</f>
        <v>0</v>
      </c>
      <c r="K176" s="145" t="s">
        <v>1</v>
      </c>
      <c r="L176" s="149"/>
      <c r="M176" s="150" t="s">
        <v>1</v>
      </c>
      <c r="N176" s="151" t="s">
        <v>37</v>
      </c>
      <c r="O176" s="130">
        <v>0</v>
      </c>
      <c r="P176" s="130">
        <f>O176*H176</f>
        <v>0</v>
      </c>
      <c r="Q176" s="130">
        <v>6.4999999999999997E-3</v>
      </c>
      <c r="R176" s="130">
        <f>Q176*H176</f>
        <v>5.1999999999999998E-2</v>
      </c>
      <c r="S176" s="130">
        <v>0</v>
      </c>
      <c r="T176" s="131">
        <f>S176*H176</f>
        <v>0</v>
      </c>
      <c r="AR176" s="132" t="s">
        <v>150</v>
      </c>
      <c r="AT176" s="132" t="s">
        <v>151</v>
      </c>
      <c r="AU176" s="132" t="s">
        <v>79</v>
      </c>
      <c r="AY176" s="15" t="s">
        <v>111</v>
      </c>
      <c r="BE176" s="133">
        <f>IF(N176="základní",J176,0)</f>
        <v>0</v>
      </c>
      <c r="BF176" s="133">
        <f>IF(N176="snížená",J176,0)</f>
        <v>0</v>
      </c>
      <c r="BG176" s="133">
        <f>IF(N176="zákl. přenesená",J176,0)</f>
        <v>0</v>
      </c>
      <c r="BH176" s="133">
        <f>IF(N176="sníž. přenesená",J176,0)</f>
        <v>0</v>
      </c>
      <c r="BI176" s="133">
        <f>IF(N176="nulová",J176,0)</f>
        <v>0</v>
      </c>
      <c r="BJ176" s="15" t="s">
        <v>77</v>
      </c>
      <c r="BK176" s="133">
        <f>ROUND(I176*H176,2)</f>
        <v>0</v>
      </c>
      <c r="BL176" s="15" t="s">
        <v>118</v>
      </c>
      <c r="BM176" s="132" t="s">
        <v>243</v>
      </c>
    </row>
    <row r="177" spans="2:65" s="11" customFormat="1" ht="22.8" customHeight="1">
      <c r="B177" s="110"/>
      <c r="D177" s="111" t="s">
        <v>71</v>
      </c>
      <c r="E177" s="119" t="s">
        <v>156</v>
      </c>
      <c r="F177" s="119" t="s">
        <v>244</v>
      </c>
      <c r="J177" s="120">
        <f>BK177</f>
        <v>0</v>
      </c>
      <c r="L177" s="110"/>
      <c r="M177" s="114"/>
      <c r="P177" s="115">
        <f>SUM(P178:P184)</f>
        <v>115.59625600000001</v>
      </c>
      <c r="R177" s="115">
        <f>SUM(R178:R184)</f>
        <v>124.40676512</v>
      </c>
      <c r="T177" s="116">
        <f>SUM(T178:T184)</f>
        <v>0</v>
      </c>
      <c r="AR177" s="111" t="s">
        <v>77</v>
      </c>
      <c r="AT177" s="117" t="s">
        <v>71</v>
      </c>
      <c r="AU177" s="117" t="s">
        <v>77</v>
      </c>
      <c r="AY177" s="111" t="s">
        <v>111</v>
      </c>
      <c r="BK177" s="118">
        <f>SUM(BK178:BK184)</f>
        <v>0</v>
      </c>
    </row>
    <row r="178" spans="2:65" s="1" customFormat="1" ht="33" customHeight="1">
      <c r="B178" s="121"/>
      <c r="C178" s="122" t="s">
        <v>245</v>
      </c>
      <c r="D178" s="122" t="s">
        <v>113</v>
      </c>
      <c r="E178" s="123" t="s">
        <v>246</v>
      </c>
      <c r="F178" s="124" t="s">
        <v>247</v>
      </c>
      <c r="G178" s="125" t="s">
        <v>116</v>
      </c>
      <c r="H178" s="126">
        <v>382</v>
      </c>
      <c r="I178" s="127">
        <v>0</v>
      </c>
      <c r="J178" s="127">
        <f>ROUND(I178*H178,2)</f>
        <v>0</v>
      </c>
      <c r="K178" s="124" t="s">
        <v>117</v>
      </c>
      <c r="L178" s="27"/>
      <c r="M178" s="128" t="s">
        <v>1</v>
      </c>
      <c r="N178" s="129" t="s">
        <v>37</v>
      </c>
      <c r="O178" s="130">
        <v>0.26800000000000002</v>
      </c>
      <c r="P178" s="130">
        <f>O178*H178</f>
        <v>102.376</v>
      </c>
      <c r="Q178" s="130">
        <v>0.16850000000000001</v>
      </c>
      <c r="R178" s="130">
        <f>Q178*H178</f>
        <v>64.367000000000004</v>
      </c>
      <c r="S178" s="130">
        <v>0</v>
      </c>
      <c r="T178" s="131">
        <f>S178*H178</f>
        <v>0</v>
      </c>
      <c r="AR178" s="132" t="s">
        <v>118</v>
      </c>
      <c r="AT178" s="132" t="s">
        <v>113</v>
      </c>
      <c r="AU178" s="132" t="s">
        <v>79</v>
      </c>
      <c r="AY178" s="15" t="s">
        <v>111</v>
      </c>
      <c r="BE178" s="133">
        <f>IF(N178="základní",J178,0)</f>
        <v>0</v>
      </c>
      <c r="BF178" s="133">
        <f>IF(N178="snížená",J178,0)</f>
        <v>0</v>
      </c>
      <c r="BG178" s="133">
        <f>IF(N178="zákl. přenesená",J178,0)</f>
        <v>0</v>
      </c>
      <c r="BH178" s="133">
        <f>IF(N178="sníž. přenesená",J178,0)</f>
        <v>0</v>
      </c>
      <c r="BI178" s="133">
        <f>IF(N178="nulová",J178,0)</f>
        <v>0</v>
      </c>
      <c r="BJ178" s="15" t="s">
        <v>77</v>
      </c>
      <c r="BK178" s="133">
        <f>ROUND(I178*H178,2)</f>
        <v>0</v>
      </c>
      <c r="BL178" s="15" t="s">
        <v>118</v>
      </c>
      <c r="BM178" s="132" t="s">
        <v>248</v>
      </c>
    </row>
    <row r="179" spans="2:65" s="1" customFormat="1" ht="57.6">
      <c r="B179" s="27"/>
      <c r="D179" s="134" t="s">
        <v>120</v>
      </c>
      <c r="F179" s="135" t="s">
        <v>148</v>
      </c>
      <c r="L179" s="27"/>
      <c r="M179" s="136"/>
      <c r="T179" s="51"/>
      <c r="AT179" s="15" t="s">
        <v>120</v>
      </c>
      <c r="AU179" s="15" t="s">
        <v>79</v>
      </c>
    </row>
    <row r="180" spans="2:65" s="1" customFormat="1" ht="16.5" customHeight="1">
      <c r="B180" s="121"/>
      <c r="C180" s="143" t="s">
        <v>249</v>
      </c>
      <c r="D180" s="143" t="s">
        <v>151</v>
      </c>
      <c r="E180" s="144" t="s">
        <v>250</v>
      </c>
      <c r="F180" s="145" t="s">
        <v>251</v>
      </c>
      <c r="G180" s="146" t="s">
        <v>116</v>
      </c>
      <c r="H180" s="147">
        <v>385.82</v>
      </c>
      <c r="I180" s="148">
        <v>0</v>
      </c>
      <c r="J180" s="148">
        <f>ROUND(I180*H180,2)</f>
        <v>0</v>
      </c>
      <c r="K180" s="145" t="s">
        <v>117</v>
      </c>
      <c r="L180" s="149"/>
      <c r="M180" s="150" t="s">
        <v>1</v>
      </c>
      <c r="N180" s="151" t="s">
        <v>37</v>
      </c>
      <c r="O180" s="130">
        <v>0</v>
      </c>
      <c r="P180" s="130">
        <f>O180*H180</f>
        <v>0</v>
      </c>
      <c r="Q180" s="130">
        <v>0.10199999999999999</v>
      </c>
      <c r="R180" s="130">
        <f>Q180*H180</f>
        <v>39.353639999999999</v>
      </c>
      <c r="S180" s="130">
        <v>0</v>
      </c>
      <c r="T180" s="131">
        <f>S180*H180</f>
        <v>0</v>
      </c>
      <c r="AR180" s="132" t="s">
        <v>150</v>
      </c>
      <c r="AT180" s="132" t="s">
        <v>151</v>
      </c>
      <c r="AU180" s="132" t="s">
        <v>79</v>
      </c>
      <c r="AY180" s="15" t="s">
        <v>111</v>
      </c>
      <c r="BE180" s="133">
        <f>IF(N180="základní",J180,0)</f>
        <v>0</v>
      </c>
      <c r="BF180" s="133">
        <f>IF(N180="snížená",J180,0)</f>
        <v>0</v>
      </c>
      <c r="BG180" s="133">
        <f>IF(N180="zákl. přenesená",J180,0)</f>
        <v>0</v>
      </c>
      <c r="BH180" s="133">
        <f>IF(N180="sníž. přenesená",J180,0)</f>
        <v>0</v>
      </c>
      <c r="BI180" s="133">
        <f>IF(N180="nulová",J180,0)</f>
        <v>0</v>
      </c>
      <c r="BJ180" s="15" t="s">
        <v>77</v>
      </c>
      <c r="BK180" s="133">
        <f>ROUND(I180*H180,2)</f>
        <v>0</v>
      </c>
      <c r="BL180" s="15" t="s">
        <v>118</v>
      </c>
      <c r="BM180" s="132" t="s">
        <v>252</v>
      </c>
    </row>
    <row r="181" spans="2:65" s="12" customFormat="1">
      <c r="B181" s="137"/>
      <c r="D181" s="134" t="s">
        <v>138</v>
      </c>
      <c r="F181" s="139" t="s">
        <v>253</v>
      </c>
      <c r="H181" s="140">
        <v>385.82</v>
      </c>
      <c r="L181" s="137"/>
      <c r="M181" s="141"/>
      <c r="T181" s="142"/>
      <c r="AT181" s="138" t="s">
        <v>138</v>
      </c>
      <c r="AU181" s="138" t="s">
        <v>79</v>
      </c>
      <c r="AV181" s="12" t="s">
        <v>79</v>
      </c>
      <c r="AW181" s="12" t="s">
        <v>3</v>
      </c>
      <c r="AX181" s="12" t="s">
        <v>77</v>
      </c>
      <c r="AY181" s="138" t="s">
        <v>111</v>
      </c>
    </row>
    <row r="182" spans="2:65" s="1" customFormat="1" ht="24.15" customHeight="1">
      <c r="B182" s="121"/>
      <c r="C182" s="122" t="s">
        <v>254</v>
      </c>
      <c r="D182" s="122" t="s">
        <v>113</v>
      </c>
      <c r="E182" s="123" t="s">
        <v>255</v>
      </c>
      <c r="F182" s="124" t="s">
        <v>256</v>
      </c>
      <c r="G182" s="125" t="s">
        <v>124</v>
      </c>
      <c r="H182" s="126">
        <v>9.1679999999999993</v>
      </c>
      <c r="I182" s="127">
        <v>0</v>
      </c>
      <c r="J182" s="127">
        <f>ROUND(I182*H182,2)</f>
        <v>0</v>
      </c>
      <c r="K182" s="124" t="s">
        <v>117</v>
      </c>
      <c r="L182" s="27"/>
      <c r="M182" s="128" t="s">
        <v>1</v>
      </c>
      <c r="N182" s="129" t="s">
        <v>37</v>
      </c>
      <c r="O182" s="130">
        <v>1.4419999999999999</v>
      </c>
      <c r="P182" s="130">
        <f>O182*H182</f>
        <v>13.220255999999999</v>
      </c>
      <c r="Q182" s="130">
        <v>2.2563399999999998</v>
      </c>
      <c r="R182" s="130">
        <f>Q182*H182</f>
        <v>20.686125119999996</v>
      </c>
      <c r="S182" s="130">
        <v>0</v>
      </c>
      <c r="T182" s="131">
        <f>S182*H182</f>
        <v>0</v>
      </c>
      <c r="AR182" s="132" t="s">
        <v>118</v>
      </c>
      <c r="AT182" s="132" t="s">
        <v>113</v>
      </c>
      <c r="AU182" s="132" t="s">
        <v>79</v>
      </c>
      <c r="AY182" s="15" t="s">
        <v>111</v>
      </c>
      <c r="BE182" s="133">
        <f>IF(N182="základní",J182,0)</f>
        <v>0</v>
      </c>
      <c r="BF182" s="133">
        <f>IF(N182="snížená",J182,0)</f>
        <v>0</v>
      </c>
      <c r="BG182" s="133">
        <f>IF(N182="zákl. přenesená",J182,0)</f>
        <v>0</v>
      </c>
      <c r="BH182" s="133">
        <f>IF(N182="sníž. přenesená",J182,0)</f>
        <v>0</v>
      </c>
      <c r="BI182" s="133">
        <f>IF(N182="nulová",J182,0)</f>
        <v>0</v>
      </c>
      <c r="BJ182" s="15" t="s">
        <v>77</v>
      </c>
      <c r="BK182" s="133">
        <f>ROUND(I182*H182,2)</f>
        <v>0</v>
      </c>
      <c r="BL182" s="15" t="s">
        <v>118</v>
      </c>
      <c r="BM182" s="132" t="s">
        <v>257</v>
      </c>
    </row>
    <row r="183" spans="2:65" s="1" customFormat="1" ht="57.6">
      <c r="B183" s="27"/>
      <c r="D183" s="134" t="s">
        <v>120</v>
      </c>
      <c r="F183" s="135" t="s">
        <v>148</v>
      </c>
      <c r="L183" s="27"/>
      <c r="M183" s="136"/>
      <c r="T183" s="51"/>
      <c r="AT183" s="15" t="s">
        <v>120</v>
      </c>
      <c r="AU183" s="15" t="s">
        <v>79</v>
      </c>
    </row>
    <row r="184" spans="2:65" s="12" customFormat="1">
      <c r="B184" s="137"/>
      <c r="D184" s="134" t="s">
        <v>138</v>
      </c>
      <c r="E184" s="138" t="s">
        <v>1</v>
      </c>
      <c r="F184" s="139" t="s">
        <v>258</v>
      </c>
      <c r="H184" s="140">
        <v>9.1679999999999993</v>
      </c>
      <c r="L184" s="137"/>
      <c r="M184" s="141"/>
      <c r="T184" s="142"/>
      <c r="AT184" s="138" t="s">
        <v>138</v>
      </c>
      <c r="AU184" s="138" t="s">
        <v>79</v>
      </c>
      <c r="AV184" s="12" t="s">
        <v>79</v>
      </c>
      <c r="AW184" s="12" t="s">
        <v>28</v>
      </c>
      <c r="AX184" s="12" t="s">
        <v>77</v>
      </c>
      <c r="AY184" s="138" t="s">
        <v>111</v>
      </c>
    </row>
    <row r="185" spans="2:65" s="11" customFormat="1" ht="22.8" customHeight="1">
      <c r="B185" s="110"/>
      <c r="D185" s="111" t="s">
        <v>71</v>
      </c>
      <c r="E185" s="119" t="s">
        <v>259</v>
      </c>
      <c r="F185" s="119" t="s">
        <v>260</v>
      </c>
      <c r="J185" s="120">
        <f>BK185</f>
        <v>0</v>
      </c>
      <c r="L185" s="110"/>
      <c r="M185" s="114"/>
      <c r="P185" s="115">
        <f>SUM(P186:P190)</f>
        <v>90.437609999999992</v>
      </c>
      <c r="R185" s="115">
        <f>SUM(R186:R190)</f>
        <v>0</v>
      </c>
      <c r="T185" s="116">
        <f>SUM(T186:T190)</f>
        <v>0</v>
      </c>
      <c r="AR185" s="111" t="s">
        <v>77</v>
      </c>
      <c r="AT185" s="117" t="s">
        <v>71</v>
      </c>
      <c r="AU185" s="117" t="s">
        <v>77</v>
      </c>
      <c r="AY185" s="111" t="s">
        <v>111</v>
      </c>
      <c r="BK185" s="118">
        <f>SUM(BK186:BK190)</f>
        <v>0</v>
      </c>
    </row>
    <row r="186" spans="2:65" s="1" customFormat="1" ht="16.5" customHeight="1">
      <c r="B186" s="121"/>
      <c r="C186" s="122" t="s">
        <v>261</v>
      </c>
      <c r="D186" s="122" t="s">
        <v>113</v>
      </c>
      <c r="E186" s="123" t="s">
        <v>262</v>
      </c>
      <c r="F186" s="124" t="s">
        <v>263</v>
      </c>
      <c r="G186" s="125" t="s">
        <v>136</v>
      </c>
      <c r="H186" s="126">
        <v>74.19</v>
      </c>
      <c r="I186" s="127">
        <v>0</v>
      </c>
      <c r="J186" s="127">
        <f>ROUND(I186*H186,2)</f>
        <v>0</v>
      </c>
      <c r="K186" s="124" t="s">
        <v>117</v>
      </c>
      <c r="L186" s="27"/>
      <c r="M186" s="128" t="s">
        <v>1</v>
      </c>
      <c r="N186" s="129" t="s">
        <v>37</v>
      </c>
      <c r="O186" s="130">
        <v>0.83499999999999996</v>
      </c>
      <c r="P186" s="130">
        <f>O186*H186</f>
        <v>61.948649999999994</v>
      </c>
      <c r="Q186" s="130">
        <v>0</v>
      </c>
      <c r="R186" s="130">
        <f>Q186*H186</f>
        <v>0</v>
      </c>
      <c r="S186" s="130">
        <v>0</v>
      </c>
      <c r="T186" s="131">
        <f>S186*H186</f>
        <v>0</v>
      </c>
      <c r="AR186" s="132" t="s">
        <v>118</v>
      </c>
      <c r="AT186" s="132" t="s">
        <v>113</v>
      </c>
      <c r="AU186" s="132" t="s">
        <v>79</v>
      </c>
      <c r="AY186" s="15" t="s">
        <v>111</v>
      </c>
      <c r="BE186" s="133">
        <f>IF(N186="základní",J186,0)</f>
        <v>0</v>
      </c>
      <c r="BF186" s="133">
        <f>IF(N186="snížená",J186,0)</f>
        <v>0</v>
      </c>
      <c r="BG186" s="133">
        <f>IF(N186="zákl. přenesená",J186,0)</f>
        <v>0</v>
      </c>
      <c r="BH186" s="133">
        <f>IF(N186="sníž. přenesená",J186,0)</f>
        <v>0</v>
      </c>
      <c r="BI186" s="133">
        <f>IF(N186="nulová",J186,0)</f>
        <v>0</v>
      </c>
      <c r="BJ186" s="15" t="s">
        <v>77</v>
      </c>
      <c r="BK186" s="133">
        <f>ROUND(I186*H186,2)</f>
        <v>0</v>
      </c>
      <c r="BL186" s="15" t="s">
        <v>118</v>
      </c>
      <c r="BM186" s="132" t="s">
        <v>264</v>
      </c>
    </row>
    <row r="187" spans="2:65" s="1" customFormat="1" ht="24.15" customHeight="1">
      <c r="B187" s="121"/>
      <c r="C187" s="122" t="s">
        <v>265</v>
      </c>
      <c r="D187" s="122" t="s">
        <v>113</v>
      </c>
      <c r="E187" s="123" t="s">
        <v>266</v>
      </c>
      <c r="F187" s="124" t="s">
        <v>267</v>
      </c>
      <c r="G187" s="125" t="s">
        <v>136</v>
      </c>
      <c r="H187" s="126">
        <v>148.38</v>
      </c>
      <c r="I187" s="127">
        <v>0</v>
      </c>
      <c r="J187" s="127">
        <f>ROUND(I187*H187,2)</f>
        <v>0</v>
      </c>
      <c r="K187" s="124" t="s">
        <v>117</v>
      </c>
      <c r="L187" s="27"/>
      <c r="M187" s="128" t="s">
        <v>1</v>
      </c>
      <c r="N187" s="129" t="s">
        <v>37</v>
      </c>
      <c r="O187" s="130">
        <v>4.0000000000000001E-3</v>
      </c>
      <c r="P187" s="130">
        <f>O187*H187</f>
        <v>0.59352000000000005</v>
      </c>
      <c r="Q187" s="130">
        <v>0</v>
      </c>
      <c r="R187" s="130">
        <f>Q187*H187</f>
        <v>0</v>
      </c>
      <c r="S187" s="130">
        <v>0</v>
      </c>
      <c r="T187" s="131">
        <f>S187*H187</f>
        <v>0</v>
      </c>
      <c r="AR187" s="132" t="s">
        <v>118</v>
      </c>
      <c r="AT187" s="132" t="s">
        <v>113</v>
      </c>
      <c r="AU187" s="132" t="s">
        <v>79</v>
      </c>
      <c r="AY187" s="15" t="s">
        <v>111</v>
      </c>
      <c r="BE187" s="133">
        <f>IF(N187="základní",J187,0)</f>
        <v>0</v>
      </c>
      <c r="BF187" s="133">
        <f>IF(N187="snížená",J187,0)</f>
        <v>0</v>
      </c>
      <c r="BG187" s="133">
        <f>IF(N187="zákl. přenesená",J187,0)</f>
        <v>0</v>
      </c>
      <c r="BH187" s="133">
        <f>IF(N187="sníž. přenesená",J187,0)</f>
        <v>0</v>
      </c>
      <c r="BI187" s="133">
        <f>IF(N187="nulová",J187,0)</f>
        <v>0</v>
      </c>
      <c r="BJ187" s="15" t="s">
        <v>77</v>
      </c>
      <c r="BK187" s="133">
        <f>ROUND(I187*H187,2)</f>
        <v>0</v>
      </c>
      <c r="BL187" s="15" t="s">
        <v>118</v>
      </c>
      <c r="BM187" s="132" t="s">
        <v>268</v>
      </c>
    </row>
    <row r="188" spans="2:65" s="12" customFormat="1">
      <c r="B188" s="137"/>
      <c r="D188" s="134" t="s">
        <v>138</v>
      </c>
      <c r="E188" s="138" t="s">
        <v>1</v>
      </c>
      <c r="F188" s="139" t="s">
        <v>269</v>
      </c>
      <c r="H188" s="140">
        <v>148.38</v>
      </c>
      <c r="L188" s="137"/>
      <c r="M188" s="141"/>
      <c r="T188" s="142"/>
      <c r="AT188" s="138" t="s">
        <v>138</v>
      </c>
      <c r="AU188" s="138" t="s">
        <v>79</v>
      </c>
      <c r="AV188" s="12" t="s">
        <v>79</v>
      </c>
      <c r="AW188" s="12" t="s">
        <v>28</v>
      </c>
      <c r="AX188" s="12" t="s">
        <v>77</v>
      </c>
      <c r="AY188" s="138" t="s">
        <v>111</v>
      </c>
    </row>
    <row r="189" spans="2:65" s="1" customFormat="1" ht="24.15" customHeight="1">
      <c r="B189" s="121"/>
      <c r="C189" s="122" t="s">
        <v>270</v>
      </c>
      <c r="D189" s="122" t="s">
        <v>113</v>
      </c>
      <c r="E189" s="123" t="s">
        <v>271</v>
      </c>
      <c r="F189" s="124" t="s">
        <v>272</v>
      </c>
      <c r="G189" s="125" t="s">
        <v>136</v>
      </c>
      <c r="H189" s="126">
        <v>74.19</v>
      </c>
      <c r="I189" s="127">
        <v>0</v>
      </c>
      <c r="J189" s="127">
        <f>ROUND(I189*H189,2)</f>
        <v>0</v>
      </c>
      <c r="K189" s="124" t="s">
        <v>117</v>
      </c>
      <c r="L189" s="27"/>
      <c r="M189" s="128" t="s">
        <v>1</v>
      </c>
      <c r="N189" s="129" t="s">
        <v>37</v>
      </c>
      <c r="O189" s="130">
        <v>0.376</v>
      </c>
      <c r="P189" s="130">
        <f>O189*H189</f>
        <v>27.895440000000001</v>
      </c>
      <c r="Q189" s="130">
        <v>0</v>
      </c>
      <c r="R189" s="130">
        <f>Q189*H189</f>
        <v>0</v>
      </c>
      <c r="S189" s="130">
        <v>0</v>
      </c>
      <c r="T189" s="131">
        <f>S189*H189</f>
        <v>0</v>
      </c>
      <c r="AR189" s="132" t="s">
        <v>118</v>
      </c>
      <c r="AT189" s="132" t="s">
        <v>113</v>
      </c>
      <c r="AU189" s="132" t="s">
        <v>79</v>
      </c>
      <c r="AY189" s="15" t="s">
        <v>111</v>
      </c>
      <c r="BE189" s="133">
        <f>IF(N189="základní",J189,0)</f>
        <v>0</v>
      </c>
      <c r="BF189" s="133">
        <f>IF(N189="snížená",J189,0)</f>
        <v>0</v>
      </c>
      <c r="BG189" s="133">
        <f>IF(N189="zákl. přenesená",J189,0)</f>
        <v>0</v>
      </c>
      <c r="BH189" s="133">
        <f>IF(N189="sníž. přenesená",J189,0)</f>
        <v>0</v>
      </c>
      <c r="BI189" s="133">
        <f>IF(N189="nulová",J189,0)</f>
        <v>0</v>
      </c>
      <c r="BJ189" s="15" t="s">
        <v>77</v>
      </c>
      <c r="BK189" s="133">
        <f>ROUND(I189*H189,2)</f>
        <v>0</v>
      </c>
      <c r="BL189" s="15" t="s">
        <v>118</v>
      </c>
      <c r="BM189" s="132" t="s">
        <v>273</v>
      </c>
    </row>
    <row r="190" spans="2:65" s="1" customFormat="1" ht="37.799999999999997" customHeight="1">
      <c r="B190" s="121"/>
      <c r="C190" s="122" t="s">
        <v>274</v>
      </c>
      <c r="D190" s="122" t="s">
        <v>113</v>
      </c>
      <c r="E190" s="123" t="s">
        <v>275</v>
      </c>
      <c r="F190" s="124" t="s">
        <v>276</v>
      </c>
      <c r="G190" s="125" t="s">
        <v>136</v>
      </c>
      <c r="H190" s="126">
        <v>74.19</v>
      </c>
      <c r="I190" s="127">
        <v>0</v>
      </c>
      <c r="J190" s="127">
        <f>ROUND(I190*H190,2)</f>
        <v>0</v>
      </c>
      <c r="K190" s="124" t="s">
        <v>117</v>
      </c>
      <c r="L190" s="27"/>
      <c r="M190" s="128" t="s">
        <v>1</v>
      </c>
      <c r="N190" s="129" t="s">
        <v>37</v>
      </c>
      <c r="O190" s="130">
        <v>0</v>
      </c>
      <c r="P190" s="130">
        <f>O190*H190</f>
        <v>0</v>
      </c>
      <c r="Q190" s="130">
        <v>0</v>
      </c>
      <c r="R190" s="130">
        <f>Q190*H190</f>
        <v>0</v>
      </c>
      <c r="S190" s="130">
        <v>0</v>
      </c>
      <c r="T190" s="131">
        <f>S190*H190</f>
        <v>0</v>
      </c>
      <c r="AR190" s="132" t="s">
        <v>118</v>
      </c>
      <c r="AT190" s="132" t="s">
        <v>113</v>
      </c>
      <c r="AU190" s="132" t="s">
        <v>79</v>
      </c>
      <c r="AY190" s="15" t="s">
        <v>111</v>
      </c>
      <c r="BE190" s="133">
        <f>IF(N190="základní",J190,0)</f>
        <v>0</v>
      </c>
      <c r="BF190" s="133">
        <f>IF(N190="snížená",J190,0)</f>
        <v>0</v>
      </c>
      <c r="BG190" s="133">
        <f>IF(N190="zákl. přenesená",J190,0)</f>
        <v>0</v>
      </c>
      <c r="BH190" s="133">
        <f>IF(N190="sníž. přenesená",J190,0)</f>
        <v>0</v>
      </c>
      <c r="BI190" s="133">
        <f>IF(N190="nulová",J190,0)</f>
        <v>0</v>
      </c>
      <c r="BJ190" s="15" t="s">
        <v>77</v>
      </c>
      <c r="BK190" s="133">
        <f>ROUND(I190*H190,2)</f>
        <v>0</v>
      </c>
      <c r="BL190" s="15" t="s">
        <v>118</v>
      </c>
      <c r="BM190" s="132" t="s">
        <v>277</v>
      </c>
    </row>
    <row r="191" spans="2:65" s="11" customFormat="1" ht="22.8" customHeight="1">
      <c r="B191" s="110"/>
      <c r="D191" s="111" t="s">
        <v>71</v>
      </c>
      <c r="E191" s="119" t="s">
        <v>278</v>
      </c>
      <c r="F191" s="119" t="s">
        <v>279</v>
      </c>
      <c r="J191" s="120">
        <f>BK191</f>
        <v>0</v>
      </c>
      <c r="L191" s="110"/>
      <c r="M191" s="114"/>
      <c r="P191" s="115">
        <f>P192</f>
        <v>69.623874999999998</v>
      </c>
      <c r="R191" s="115">
        <f>R192</f>
        <v>0</v>
      </c>
      <c r="T191" s="116">
        <f>T192</f>
        <v>0</v>
      </c>
      <c r="AR191" s="111" t="s">
        <v>77</v>
      </c>
      <c r="AT191" s="117" t="s">
        <v>71</v>
      </c>
      <c r="AU191" s="117" t="s">
        <v>77</v>
      </c>
      <c r="AY191" s="111" t="s">
        <v>111</v>
      </c>
      <c r="BK191" s="118">
        <f>BK192</f>
        <v>0</v>
      </c>
    </row>
    <row r="192" spans="2:65" s="1" customFormat="1" ht="24.15" customHeight="1">
      <c r="B192" s="121"/>
      <c r="C192" s="122" t="s">
        <v>280</v>
      </c>
      <c r="D192" s="122" t="s">
        <v>113</v>
      </c>
      <c r="E192" s="123" t="s">
        <v>281</v>
      </c>
      <c r="F192" s="124" t="s">
        <v>282</v>
      </c>
      <c r="G192" s="125" t="s">
        <v>136</v>
      </c>
      <c r="H192" s="126">
        <v>175.375</v>
      </c>
      <c r="I192" s="127">
        <v>0</v>
      </c>
      <c r="J192" s="127">
        <f>ROUND(I192*H192,2)</f>
        <v>0</v>
      </c>
      <c r="K192" s="124" t="s">
        <v>117</v>
      </c>
      <c r="L192" s="27"/>
      <c r="M192" s="128" t="s">
        <v>1</v>
      </c>
      <c r="N192" s="129" t="s">
        <v>37</v>
      </c>
      <c r="O192" s="130">
        <v>0.39700000000000002</v>
      </c>
      <c r="P192" s="130">
        <f>O192*H192</f>
        <v>69.623874999999998</v>
      </c>
      <c r="Q192" s="130">
        <v>0</v>
      </c>
      <c r="R192" s="130">
        <f>Q192*H192</f>
        <v>0</v>
      </c>
      <c r="S192" s="130">
        <v>0</v>
      </c>
      <c r="T192" s="131">
        <f>S192*H192</f>
        <v>0</v>
      </c>
      <c r="AR192" s="132" t="s">
        <v>118</v>
      </c>
      <c r="AT192" s="132" t="s">
        <v>113</v>
      </c>
      <c r="AU192" s="132" t="s">
        <v>79</v>
      </c>
      <c r="AY192" s="15" t="s">
        <v>111</v>
      </c>
      <c r="BE192" s="133">
        <f>IF(N192="základní",J192,0)</f>
        <v>0</v>
      </c>
      <c r="BF192" s="133">
        <f>IF(N192="snížená",J192,0)</f>
        <v>0</v>
      </c>
      <c r="BG192" s="133">
        <f>IF(N192="zákl. přenesená",J192,0)</f>
        <v>0</v>
      </c>
      <c r="BH192" s="133">
        <f>IF(N192="sníž. přenesená",J192,0)</f>
        <v>0</v>
      </c>
      <c r="BI192" s="133">
        <f>IF(N192="nulová",J192,0)</f>
        <v>0</v>
      </c>
      <c r="BJ192" s="15" t="s">
        <v>77</v>
      </c>
      <c r="BK192" s="133">
        <f>ROUND(I192*H192,2)</f>
        <v>0</v>
      </c>
      <c r="BL192" s="15" t="s">
        <v>118</v>
      </c>
      <c r="BM192" s="132" t="s">
        <v>283</v>
      </c>
    </row>
    <row r="193" spans="2:65" s="11" customFormat="1" ht="25.95" customHeight="1">
      <c r="B193" s="110"/>
      <c r="D193" s="111" t="s">
        <v>71</v>
      </c>
      <c r="E193" s="112" t="s">
        <v>284</v>
      </c>
      <c r="F193" s="112" t="s">
        <v>285</v>
      </c>
      <c r="J193" s="113">
        <f>BK193</f>
        <v>0</v>
      </c>
      <c r="L193" s="110"/>
      <c r="M193" s="114"/>
      <c r="P193" s="115">
        <f>P194+P204</f>
        <v>0</v>
      </c>
      <c r="R193" s="115">
        <f>R194+R204</f>
        <v>0</v>
      </c>
      <c r="T193" s="116">
        <f>T194+T204</f>
        <v>0</v>
      </c>
      <c r="AR193" s="111" t="s">
        <v>133</v>
      </c>
      <c r="AT193" s="117" t="s">
        <v>71</v>
      </c>
      <c r="AU193" s="117" t="s">
        <v>72</v>
      </c>
      <c r="AY193" s="111" t="s">
        <v>111</v>
      </c>
      <c r="BK193" s="118">
        <f>BK194+BK204</f>
        <v>0</v>
      </c>
    </row>
    <row r="194" spans="2:65" s="11" customFormat="1" ht="22.8" customHeight="1">
      <c r="B194" s="110"/>
      <c r="D194" s="111" t="s">
        <v>71</v>
      </c>
      <c r="E194" s="119" t="s">
        <v>286</v>
      </c>
      <c r="F194" s="119" t="s">
        <v>287</v>
      </c>
      <c r="J194" s="120">
        <f>BK194</f>
        <v>0</v>
      </c>
      <c r="L194" s="110"/>
      <c r="M194" s="114"/>
      <c r="P194" s="115">
        <f>SUM(P195:P203)</f>
        <v>0</v>
      </c>
      <c r="R194" s="115">
        <f>SUM(R195:R203)</f>
        <v>0</v>
      </c>
      <c r="T194" s="116">
        <f>SUM(T195:T203)</f>
        <v>0</v>
      </c>
      <c r="AR194" s="111" t="s">
        <v>133</v>
      </c>
      <c r="AT194" s="117" t="s">
        <v>71</v>
      </c>
      <c r="AU194" s="117" t="s">
        <v>77</v>
      </c>
      <c r="AY194" s="111" t="s">
        <v>111</v>
      </c>
      <c r="BK194" s="118">
        <f>SUM(BK195:BK203)</f>
        <v>0</v>
      </c>
    </row>
    <row r="195" spans="2:65" s="1" customFormat="1" ht="16.5" customHeight="1">
      <c r="B195" s="121"/>
      <c r="C195" s="122" t="s">
        <v>288</v>
      </c>
      <c r="D195" s="122" t="s">
        <v>113</v>
      </c>
      <c r="E195" s="123" t="s">
        <v>289</v>
      </c>
      <c r="F195" s="124" t="s">
        <v>290</v>
      </c>
      <c r="G195" s="125" t="s">
        <v>291</v>
      </c>
      <c r="H195" s="126">
        <v>1</v>
      </c>
      <c r="I195" s="127">
        <v>0</v>
      </c>
      <c r="J195" s="127">
        <f>ROUND(I195*H195,2)</f>
        <v>0</v>
      </c>
      <c r="K195" s="124" t="s">
        <v>1</v>
      </c>
      <c r="L195" s="27"/>
      <c r="M195" s="128" t="s">
        <v>1</v>
      </c>
      <c r="N195" s="129" t="s">
        <v>37</v>
      </c>
      <c r="O195" s="130">
        <v>0</v>
      </c>
      <c r="P195" s="130">
        <f>O195*H195</f>
        <v>0</v>
      </c>
      <c r="Q195" s="130">
        <v>0</v>
      </c>
      <c r="R195" s="130">
        <f>Q195*H195</f>
        <v>0</v>
      </c>
      <c r="S195" s="130">
        <v>0</v>
      </c>
      <c r="T195" s="131">
        <f>S195*H195</f>
        <v>0</v>
      </c>
      <c r="AR195" s="132" t="s">
        <v>292</v>
      </c>
      <c r="AT195" s="132" t="s">
        <v>113</v>
      </c>
      <c r="AU195" s="132" t="s">
        <v>79</v>
      </c>
      <c r="AY195" s="15" t="s">
        <v>111</v>
      </c>
      <c r="BE195" s="133">
        <f>IF(N195="základní",J195,0)</f>
        <v>0</v>
      </c>
      <c r="BF195" s="133">
        <f>IF(N195="snížená",J195,0)</f>
        <v>0</v>
      </c>
      <c r="BG195" s="133">
        <f>IF(N195="zákl. přenesená",J195,0)</f>
        <v>0</v>
      </c>
      <c r="BH195" s="133">
        <f>IF(N195="sníž. přenesená",J195,0)</f>
        <v>0</v>
      </c>
      <c r="BI195" s="133">
        <f>IF(N195="nulová",J195,0)</f>
        <v>0</v>
      </c>
      <c r="BJ195" s="15" t="s">
        <v>77</v>
      </c>
      <c r="BK195" s="133">
        <f>ROUND(I195*H195,2)</f>
        <v>0</v>
      </c>
      <c r="BL195" s="15" t="s">
        <v>292</v>
      </c>
      <c r="BM195" s="132" t="s">
        <v>293</v>
      </c>
    </row>
    <row r="196" spans="2:65" s="12" customFormat="1">
      <c r="B196" s="137"/>
      <c r="D196" s="134" t="s">
        <v>138</v>
      </c>
      <c r="E196" s="138" t="s">
        <v>1</v>
      </c>
      <c r="F196" s="139" t="s">
        <v>294</v>
      </c>
      <c r="H196" s="140">
        <v>1</v>
      </c>
      <c r="L196" s="137"/>
      <c r="M196" s="141"/>
      <c r="T196" s="142"/>
      <c r="AT196" s="138" t="s">
        <v>138</v>
      </c>
      <c r="AU196" s="138" t="s">
        <v>79</v>
      </c>
      <c r="AV196" s="12" t="s">
        <v>79</v>
      </c>
      <c r="AW196" s="12" t="s">
        <v>28</v>
      </c>
      <c r="AX196" s="12" t="s">
        <v>77</v>
      </c>
      <c r="AY196" s="138" t="s">
        <v>111</v>
      </c>
    </row>
    <row r="197" spans="2:65" s="1" customFormat="1" ht="21.75" customHeight="1">
      <c r="B197" s="121"/>
      <c r="C197" s="122" t="s">
        <v>295</v>
      </c>
      <c r="D197" s="122" t="s">
        <v>113</v>
      </c>
      <c r="E197" s="123" t="s">
        <v>296</v>
      </c>
      <c r="F197" s="124" t="s">
        <v>297</v>
      </c>
      <c r="G197" s="125" t="s">
        <v>291</v>
      </c>
      <c r="H197" s="126">
        <v>1</v>
      </c>
      <c r="I197" s="127">
        <v>0</v>
      </c>
      <c r="J197" s="127">
        <f>ROUND(I197*H197,2)</f>
        <v>0</v>
      </c>
      <c r="K197" s="124" t="s">
        <v>1</v>
      </c>
      <c r="L197" s="27"/>
      <c r="M197" s="128" t="s">
        <v>1</v>
      </c>
      <c r="N197" s="129" t="s">
        <v>37</v>
      </c>
      <c r="O197" s="130">
        <v>0</v>
      </c>
      <c r="P197" s="130">
        <f>O197*H197</f>
        <v>0</v>
      </c>
      <c r="Q197" s="130">
        <v>0</v>
      </c>
      <c r="R197" s="130">
        <f>Q197*H197</f>
        <v>0</v>
      </c>
      <c r="S197" s="130">
        <v>0</v>
      </c>
      <c r="T197" s="131">
        <f>S197*H197</f>
        <v>0</v>
      </c>
      <c r="AR197" s="132" t="s">
        <v>292</v>
      </c>
      <c r="AT197" s="132" t="s">
        <v>113</v>
      </c>
      <c r="AU197" s="132" t="s">
        <v>79</v>
      </c>
      <c r="AY197" s="15" t="s">
        <v>111</v>
      </c>
      <c r="BE197" s="133">
        <f>IF(N197="základní",J197,0)</f>
        <v>0</v>
      </c>
      <c r="BF197" s="133">
        <f>IF(N197="snížená",J197,0)</f>
        <v>0</v>
      </c>
      <c r="BG197" s="133">
        <f>IF(N197="zákl. přenesená",J197,0)</f>
        <v>0</v>
      </c>
      <c r="BH197" s="133">
        <f>IF(N197="sníž. přenesená",J197,0)</f>
        <v>0</v>
      </c>
      <c r="BI197" s="133">
        <f>IF(N197="nulová",J197,0)</f>
        <v>0</v>
      </c>
      <c r="BJ197" s="15" t="s">
        <v>77</v>
      </c>
      <c r="BK197" s="133">
        <f>ROUND(I197*H197,2)</f>
        <v>0</v>
      </c>
      <c r="BL197" s="15" t="s">
        <v>292</v>
      </c>
      <c r="BM197" s="132" t="s">
        <v>298</v>
      </c>
    </row>
    <row r="198" spans="2:65" s="12" customFormat="1">
      <c r="B198" s="137"/>
      <c r="D198" s="134" t="s">
        <v>138</v>
      </c>
      <c r="E198" s="138" t="s">
        <v>1</v>
      </c>
      <c r="F198" s="139" t="s">
        <v>299</v>
      </c>
      <c r="H198" s="140">
        <v>1</v>
      </c>
      <c r="L198" s="137"/>
      <c r="M198" s="141"/>
      <c r="T198" s="142"/>
      <c r="AT198" s="138" t="s">
        <v>138</v>
      </c>
      <c r="AU198" s="138" t="s">
        <v>79</v>
      </c>
      <c r="AV198" s="12" t="s">
        <v>79</v>
      </c>
      <c r="AW198" s="12" t="s">
        <v>28</v>
      </c>
      <c r="AX198" s="12" t="s">
        <v>77</v>
      </c>
      <c r="AY198" s="138" t="s">
        <v>111</v>
      </c>
    </row>
    <row r="199" spans="2:65" s="1" customFormat="1" ht="16.5" customHeight="1">
      <c r="B199" s="121"/>
      <c r="C199" s="122" t="s">
        <v>300</v>
      </c>
      <c r="D199" s="122" t="s">
        <v>113</v>
      </c>
      <c r="E199" s="123" t="s">
        <v>301</v>
      </c>
      <c r="F199" s="124" t="s">
        <v>302</v>
      </c>
      <c r="G199" s="125" t="s">
        <v>291</v>
      </c>
      <c r="H199" s="126">
        <v>1</v>
      </c>
      <c r="I199" s="127">
        <v>0</v>
      </c>
      <c r="J199" s="127">
        <f>ROUND(I199*H199,2)</f>
        <v>0</v>
      </c>
      <c r="K199" s="124" t="s">
        <v>1</v>
      </c>
      <c r="L199" s="27"/>
      <c r="M199" s="128" t="s">
        <v>1</v>
      </c>
      <c r="N199" s="129" t="s">
        <v>37</v>
      </c>
      <c r="O199" s="130">
        <v>0</v>
      </c>
      <c r="P199" s="130">
        <f>O199*H199</f>
        <v>0</v>
      </c>
      <c r="Q199" s="130">
        <v>0</v>
      </c>
      <c r="R199" s="130">
        <f>Q199*H199</f>
        <v>0</v>
      </c>
      <c r="S199" s="130">
        <v>0</v>
      </c>
      <c r="T199" s="131">
        <f>S199*H199</f>
        <v>0</v>
      </c>
      <c r="AR199" s="132" t="s">
        <v>292</v>
      </c>
      <c r="AT199" s="132" t="s">
        <v>113</v>
      </c>
      <c r="AU199" s="132" t="s">
        <v>79</v>
      </c>
      <c r="AY199" s="15" t="s">
        <v>111</v>
      </c>
      <c r="BE199" s="133">
        <f>IF(N199="základní",J199,0)</f>
        <v>0</v>
      </c>
      <c r="BF199" s="133">
        <f>IF(N199="snížená",J199,0)</f>
        <v>0</v>
      </c>
      <c r="BG199" s="133">
        <f>IF(N199="zákl. přenesená",J199,0)</f>
        <v>0</v>
      </c>
      <c r="BH199" s="133">
        <f>IF(N199="sníž. přenesená",J199,0)</f>
        <v>0</v>
      </c>
      <c r="BI199" s="133">
        <f>IF(N199="nulová",J199,0)</f>
        <v>0</v>
      </c>
      <c r="BJ199" s="15" t="s">
        <v>77</v>
      </c>
      <c r="BK199" s="133">
        <f>ROUND(I199*H199,2)</f>
        <v>0</v>
      </c>
      <c r="BL199" s="15" t="s">
        <v>292</v>
      </c>
      <c r="BM199" s="132" t="s">
        <v>303</v>
      </c>
    </row>
    <row r="200" spans="2:65" s="1" customFormat="1" ht="24.15" customHeight="1">
      <c r="B200" s="121"/>
      <c r="C200" s="122" t="s">
        <v>304</v>
      </c>
      <c r="D200" s="122" t="s">
        <v>113</v>
      </c>
      <c r="E200" s="123" t="s">
        <v>305</v>
      </c>
      <c r="F200" s="124" t="s">
        <v>306</v>
      </c>
      <c r="G200" s="125" t="s">
        <v>291</v>
      </c>
      <c r="H200" s="126">
        <v>1</v>
      </c>
      <c r="I200" s="127">
        <v>0</v>
      </c>
      <c r="J200" s="127">
        <f>ROUND(I200*H200,2)</f>
        <v>0</v>
      </c>
      <c r="K200" s="124" t="s">
        <v>1</v>
      </c>
      <c r="L200" s="27"/>
      <c r="M200" s="128" t="s">
        <v>1</v>
      </c>
      <c r="N200" s="129" t="s">
        <v>37</v>
      </c>
      <c r="O200" s="130">
        <v>0</v>
      </c>
      <c r="P200" s="130">
        <f>O200*H200</f>
        <v>0</v>
      </c>
      <c r="Q200" s="130">
        <v>0</v>
      </c>
      <c r="R200" s="130">
        <f>Q200*H200</f>
        <v>0</v>
      </c>
      <c r="S200" s="130">
        <v>0</v>
      </c>
      <c r="T200" s="131">
        <f>S200*H200</f>
        <v>0</v>
      </c>
      <c r="AR200" s="132" t="s">
        <v>292</v>
      </c>
      <c r="AT200" s="132" t="s">
        <v>113</v>
      </c>
      <c r="AU200" s="132" t="s">
        <v>79</v>
      </c>
      <c r="AY200" s="15" t="s">
        <v>111</v>
      </c>
      <c r="BE200" s="133">
        <f>IF(N200="základní",J200,0)</f>
        <v>0</v>
      </c>
      <c r="BF200" s="133">
        <f>IF(N200="snížená",J200,0)</f>
        <v>0</v>
      </c>
      <c r="BG200" s="133">
        <f>IF(N200="zákl. přenesená",J200,0)</f>
        <v>0</v>
      </c>
      <c r="BH200" s="133">
        <f>IF(N200="sníž. přenesená",J200,0)</f>
        <v>0</v>
      </c>
      <c r="BI200" s="133">
        <f>IF(N200="nulová",J200,0)</f>
        <v>0</v>
      </c>
      <c r="BJ200" s="15" t="s">
        <v>77</v>
      </c>
      <c r="BK200" s="133">
        <f>ROUND(I200*H200,2)</f>
        <v>0</v>
      </c>
      <c r="BL200" s="15" t="s">
        <v>292</v>
      </c>
      <c r="BM200" s="132" t="s">
        <v>307</v>
      </c>
    </row>
    <row r="201" spans="2:65" s="12" customFormat="1">
      <c r="B201" s="137"/>
      <c r="D201" s="134" t="s">
        <v>138</v>
      </c>
      <c r="E201" s="138" t="s">
        <v>1</v>
      </c>
      <c r="F201" s="139" t="s">
        <v>308</v>
      </c>
      <c r="H201" s="140">
        <v>1</v>
      </c>
      <c r="L201" s="137"/>
      <c r="M201" s="141"/>
      <c r="T201" s="142"/>
      <c r="AT201" s="138" t="s">
        <v>138</v>
      </c>
      <c r="AU201" s="138" t="s">
        <v>79</v>
      </c>
      <c r="AV201" s="12" t="s">
        <v>79</v>
      </c>
      <c r="AW201" s="12" t="s">
        <v>28</v>
      </c>
      <c r="AX201" s="12" t="s">
        <v>77</v>
      </c>
      <c r="AY201" s="138" t="s">
        <v>111</v>
      </c>
    </row>
    <row r="202" spans="2:65" s="1" customFormat="1" ht="16.5" customHeight="1">
      <c r="B202" s="121"/>
      <c r="C202" s="122" t="s">
        <v>309</v>
      </c>
      <c r="D202" s="122" t="s">
        <v>113</v>
      </c>
      <c r="E202" s="123" t="s">
        <v>310</v>
      </c>
      <c r="F202" s="124" t="s">
        <v>311</v>
      </c>
      <c r="G202" s="125" t="s">
        <v>291</v>
      </c>
      <c r="H202" s="126">
        <v>1</v>
      </c>
      <c r="I202" s="127">
        <v>0</v>
      </c>
      <c r="J202" s="127">
        <f>ROUND(I202*H202,2)</f>
        <v>0</v>
      </c>
      <c r="K202" s="124" t="s">
        <v>1</v>
      </c>
      <c r="L202" s="27"/>
      <c r="M202" s="128" t="s">
        <v>1</v>
      </c>
      <c r="N202" s="129" t="s">
        <v>37</v>
      </c>
      <c r="O202" s="130">
        <v>0</v>
      </c>
      <c r="P202" s="130">
        <f>O202*H202</f>
        <v>0</v>
      </c>
      <c r="Q202" s="130">
        <v>0</v>
      </c>
      <c r="R202" s="130">
        <f>Q202*H202</f>
        <v>0</v>
      </c>
      <c r="S202" s="130">
        <v>0</v>
      </c>
      <c r="T202" s="131">
        <f>S202*H202</f>
        <v>0</v>
      </c>
      <c r="AR202" s="132" t="s">
        <v>292</v>
      </c>
      <c r="AT202" s="132" t="s">
        <v>113</v>
      </c>
      <c r="AU202" s="132" t="s">
        <v>79</v>
      </c>
      <c r="AY202" s="15" t="s">
        <v>111</v>
      </c>
      <c r="BE202" s="133">
        <f>IF(N202="základní",J202,0)</f>
        <v>0</v>
      </c>
      <c r="BF202" s="133">
        <f>IF(N202="snížená",J202,0)</f>
        <v>0</v>
      </c>
      <c r="BG202" s="133">
        <f>IF(N202="zákl. přenesená",J202,0)</f>
        <v>0</v>
      </c>
      <c r="BH202" s="133">
        <f>IF(N202="sníž. přenesená",J202,0)</f>
        <v>0</v>
      </c>
      <c r="BI202" s="133">
        <f>IF(N202="nulová",J202,0)</f>
        <v>0</v>
      </c>
      <c r="BJ202" s="15" t="s">
        <v>77</v>
      </c>
      <c r="BK202" s="133">
        <f>ROUND(I202*H202,2)</f>
        <v>0</v>
      </c>
      <c r="BL202" s="15" t="s">
        <v>292</v>
      </c>
      <c r="BM202" s="132" t="s">
        <v>312</v>
      </c>
    </row>
    <row r="203" spans="2:65" s="12" customFormat="1">
      <c r="B203" s="137"/>
      <c r="D203" s="134" t="s">
        <v>138</v>
      </c>
      <c r="E203" s="138" t="s">
        <v>1</v>
      </c>
      <c r="F203" s="139" t="s">
        <v>313</v>
      </c>
      <c r="H203" s="140">
        <v>1</v>
      </c>
      <c r="L203" s="137"/>
      <c r="M203" s="141"/>
      <c r="T203" s="142"/>
      <c r="AT203" s="138" t="s">
        <v>138</v>
      </c>
      <c r="AU203" s="138" t="s">
        <v>79</v>
      </c>
      <c r="AV203" s="12" t="s">
        <v>79</v>
      </c>
      <c r="AW203" s="12" t="s">
        <v>28</v>
      </c>
      <c r="AX203" s="12" t="s">
        <v>77</v>
      </c>
      <c r="AY203" s="138" t="s">
        <v>111</v>
      </c>
    </row>
    <row r="204" spans="2:65" s="11" customFormat="1" ht="22.8" customHeight="1">
      <c r="B204" s="110"/>
      <c r="D204" s="111" t="s">
        <v>71</v>
      </c>
      <c r="E204" s="119" t="s">
        <v>314</v>
      </c>
      <c r="F204" s="119" t="s">
        <v>315</v>
      </c>
      <c r="J204" s="120">
        <f>BK204</f>
        <v>0</v>
      </c>
      <c r="L204" s="110"/>
      <c r="M204" s="114"/>
      <c r="P204" s="115">
        <f>SUM(P205:P210)</f>
        <v>0</v>
      </c>
      <c r="R204" s="115">
        <f>SUM(R205:R210)</f>
        <v>0</v>
      </c>
      <c r="T204" s="116">
        <f>SUM(T205:T210)</f>
        <v>0</v>
      </c>
      <c r="AR204" s="111" t="s">
        <v>133</v>
      </c>
      <c r="AT204" s="117" t="s">
        <v>71</v>
      </c>
      <c r="AU204" s="117" t="s">
        <v>77</v>
      </c>
      <c r="AY204" s="111" t="s">
        <v>111</v>
      </c>
      <c r="BK204" s="118">
        <f>SUM(BK205:BK210)</f>
        <v>0</v>
      </c>
    </row>
    <row r="205" spans="2:65" s="1" customFormat="1" ht="16.5" customHeight="1">
      <c r="B205" s="121"/>
      <c r="C205" s="122" t="s">
        <v>316</v>
      </c>
      <c r="D205" s="122" t="s">
        <v>113</v>
      </c>
      <c r="E205" s="123" t="s">
        <v>317</v>
      </c>
      <c r="F205" s="124" t="s">
        <v>315</v>
      </c>
      <c r="G205" s="125" t="s">
        <v>291</v>
      </c>
      <c r="H205" s="126">
        <v>1</v>
      </c>
      <c r="I205" s="127">
        <v>0</v>
      </c>
      <c r="J205" s="127">
        <f>ROUND(I205*H205,2)</f>
        <v>0</v>
      </c>
      <c r="K205" s="124" t="s">
        <v>1</v>
      </c>
      <c r="L205" s="27"/>
      <c r="M205" s="128" t="s">
        <v>1</v>
      </c>
      <c r="N205" s="129" t="s">
        <v>37</v>
      </c>
      <c r="O205" s="130">
        <v>0</v>
      </c>
      <c r="P205" s="130">
        <f>O205*H205</f>
        <v>0</v>
      </c>
      <c r="Q205" s="130">
        <v>0</v>
      </c>
      <c r="R205" s="130">
        <f>Q205*H205</f>
        <v>0</v>
      </c>
      <c r="S205" s="130">
        <v>0</v>
      </c>
      <c r="T205" s="131">
        <f>S205*H205</f>
        <v>0</v>
      </c>
      <c r="AR205" s="132" t="s">
        <v>292</v>
      </c>
      <c r="AT205" s="132" t="s">
        <v>113</v>
      </c>
      <c r="AU205" s="132" t="s">
        <v>79</v>
      </c>
      <c r="AY205" s="15" t="s">
        <v>111</v>
      </c>
      <c r="BE205" s="133">
        <f>IF(N205="základní",J205,0)</f>
        <v>0</v>
      </c>
      <c r="BF205" s="133">
        <f>IF(N205="snížená",J205,0)</f>
        <v>0</v>
      </c>
      <c r="BG205" s="133">
        <f>IF(N205="zákl. přenesená",J205,0)</f>
        <v>0</v>
      </c>
      <c r="BH205" s="133">
        <f>IF(N205="sníž. přenesená",J205,0)</f>
        <v>0</v>
      </c>
      <c r="BI205" s="133">
        <f>IF(N205="nulová",J205,0)</f>
        <v>0</v>
      </c>
      <c r="BJ205" s="15" t="s">
        <v>77</v>
      </c>
      <c r="BK205" s="133">
        <f>ROUND(I205*H205,2)</f>
        <v>0</v>
      </c>
      <c r="BL205" s="15" t="s">
        <v>292</v>
      </c>
      <c r="BM205" s="132" t="s">
        <v>318</v>
      </c>
    </row>
    <row r="206" spans="2:65" s="13" customFormat="1">
      <c r="B206" s="152"/>
      <c r="D206" s="134" t="s">
        <v>138</v>
      </c>
      <c r="E206" s="153" t="s">
        <v>1</v>
      </c>
      <c r="F206" s="154" t="s">
        <v>319</v>
      </c>
      <c r="H206" s="153" t="s">
        <v>1</v>
      </c>
      <c r="L206" s="152"/>
      <c r="M206" s="155"/>
      <c r="T206" s="156"/>
      <c r="AT206" s="153" t="s">
        <v>138</v>
      </c>
      <c r="AU206" s="153" t="s">
        <v>79</v>
      </c>
      <c r="AV206" s="13" t="s">
        <v>77</v>
      </c>
      <c r="AW206" s="13" t="s">
        <v>28</v>
      </c>
      <c r="AX206" s="13" t="s">
        <v>72</v>
      </c>
      <c r="AY206" s="153" t="s">
        <v>111</v>
      </c>
    </row>
    <row r="207" spans="2:65" s="12" customFormat="1" ht="20.399999999999999">
      <c r="B207" s="137"/>
      <c r="D207" s="134" t="s">
        <v>138</v>
      </c>
      <c r="E207" s="138" t="s">
        <v>1</v>
      </c>
      <c r="F207" s="139" t="s">
        <v>320</v>
      </c>
      <c r="H207" s="140">
        <v>1</v>
      </c>
      <c r="L207" s="137"/>
      <c r="M207" s="141"/>
      <c r="T207" s="142"/>
      <c r="AT207" s="138" t="s">
        <v>138</v>
      </c>
      <c r="AU207" s="138" t="s">
        <v>79</v>
      </c>
      <c r="AV207" s="12" t="s">
        <v>79</v>
      </c>
      <c r="AW207" s="12" t="s">
        <v>28</v>
      </c>
      <c r="AX207" s="12" t="s">
        <v>77</v>
      </c>
      <c r="AY207" s="138" t="s">
        <v>111</v>
      </c>
    </row>
    <row r="208" spans="2:65" s="1" customFormat="1" ht="16.5" customHeight="1">
      <c r="B208" s="121"/>
      <c r="C208" s="122" t="s">
        <v>321</v>
      </c>
      <c r="D208" s="122" t="s">
        <v>113</v>
      </c>
      <c r="E208" s="123" t="s">
        <v>322</v>
      </c>
      <c r="F208" s="124" t="s">
        <v>323</v>
      </c>
      <c r="G208" s="125" t="s">
        <v>324</v>
      </c>
      <c r="H208" s="126">
        <v>1</v>
      </c>
      <c r="I208" s="127">
        <v>0</v>
      </c>
      <c r="J208" s="127">
        <f>ROUND(I208*H208,2)</f>
        <v>0</v>
      </c>
      <c r="K208" s="124" t="s">
        <v>1</v>
      </c>
      <c r="L208" s="27"/>
      <c r="M208" s="128" t="s">
        <v>1</v>
      </c>
      <c r="N208" s="129" t="s">
        <v>37</v>
      </c>
      <c r="O208" s="130">
        <v>0</v>
      </c>
      <c r="P208" s="130">
        <f>O208*H208</f>
        <v>0</v>
      </c>
      <c r="Q208" s="130">
        <v>0</v>
      </c>
      <c r="R208" s="130">
        <f>Q208*H208</f>
        <v>0</v>
      </c>
      <c r="S208" s="130">
        <v>0</v>
      </c>
      <c r="T208" s="131">
        <f>S208*H208</f>
        <v>0</v>
      </c>
      <c r="AR208" s="132" t="s">
        <v>292</v>
      </c>
      <c r="AT208" s="132" t="s">
        <v>113</v>
      </c>
      <c r="AU208" s="132" t="s">
        <v>79</v>
      </c>
      <c r="AY208" s="15" t="s">
        <v>111</v>
      </c>
      <c r="BE208" s="133">
        <f>IF(N208="základní",J208,0)</f>
        <v>0</v>
      </c>
      <c r="BF208" s="133">
        <f>IF(N208="snížená",J208,0)</f>
        <v>0</v>
      </c>
      <c r="BG208" s="133">
        <f>IF(N208="zákl. přenesená",J208,0)</f>
        <v>0</v>
      </c>
      <c r="BH208" s="133">
        <f>IF(N208="sníž. přenesená",J208,0)</f>
        <v>0</v>
      </c>
      <c r="BI208" s="133">
        <f>IF(N208="nulová",J208,0)</f>
        <v>0</v>
      </c>
      <c r="BJ208" s="15" t="s">
        <v>77</v>
      </c>
      <c r="BK208" s="133">
        <f>ROUND(I208*H208,2)</f>
        <v>0</v>
      </c>
      <c r="BL208" s="15" t="s">
        <v>292</v>
      </c>
      <c r="BM208" s="132" t="s">
        <v>325</v>
      </c>
    </row>
    <row r="209" spans="2:51" s="13" customFormat="1">
      <c r="B209" s="152"/>
      <c r="D209" s="134" t="s">
        <v>138</v>
      </c>
      <c r="E209" s="153" t="s">
        <v>1</v>
      </c>
      <c r="F209" s="154" t="s">
        <v>319</v>
      </c>
      <c r="H209" s="153" t="s">
        <v>1</v>
      </c>
      <c r="L209" s="152"/>
      <c r="M209" s="155"/>
      <c r="T209" s="156"/>
      <c r="AT209" s="153" t="s">
        <v>138</v>
      </c>
      <c r="AU209" s="153" t="s">
        <v>79</v>
      </c>
      <c r="AV209" s="13" t="s">
        <v>77</v>
      </c>
      <c r="AW209" s="13" t="s">
        <v>28</v>
      </c>
      <c r="AX209" s="13" t="s">
        <v>72</v>
      </c>
      <c r="AY209" s="153" t="s">
        <v>111</v>
      </c>
    </row>
    <row r="210" spans="2:51" s="12" customFormat="1">
      <c r="B210" s="137"/>
      <c r="D210" s="134" t="s">
        <v>138</v>
      </c>
      <c r="E210" s="138" t="s">
        <v>1</v>
      </c>
      <c r="F210" s="139" t="s">
        <v>326</v>
      </c>
      <c r="H210" s="140">
        <v>1</v>
      </c>
      <c r="L210" s="137"/>
      <c r="M210" s="157"/>
      <c r="N210" s="158"/>
      <c r="O210" s="158"/>
      <c r="P210" s="158"/>
      <c r="Q210" s="158"/>
      <c r="R210" s="158"/>
      <c r="S210" s="158"/>
      <c r="T210" s="159"/>
      <c r="AT210" s="138" t="s">
        <v>138</v>
      </c>
      <c r="AU210" s="138" t="s">
        <v>79</v>
      </c>
      <c r="AV210" s="12" t="s">
        <v>79</v>
      </c>
      <c r="AW210" s="12" t="s">
        <v>28</v>
      </c>
      <c r="AX210" s="12" t="s">
        <v>77</v>
      </c>
      <c r="AY210" s="138" t="s">
        <v>111</v>
      </c>
    </row>
    <row r="211" spans="2:51" s="1" customFormat="1" ht="6.9" customHeight="1">
      <c r="B211" s="39"/>
      <c r="C211" s="40"/>
      <c r="D211" s="40"/>
      <c r="E211" s="40"/>
      <c r="F211" s="40"/>
      <c r="G211" s="40"/>
      <c r="H211" s="40"/>
      <c r="I211" s="40"/>
      <c r="J211" s="40"/>
      <c r="K211" s="40"/>
      <c r="L211" s="27"/>
    </row>
  </sheetData>
  <autoFilter ref="C121:K210" xr:uid="{00000000-0009-0000-0000-000001000000}"/>
  <mergeCells count="6">
    <mergeCell ref="E114:H114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250301 - Oprava silničníc...</vt:lpstr>
      <vt:lpstr>'250301 - Oprava silničníc...'!Názvy_tisku</vt:lpstr>
      <vt:lpstr>'Rekapitulace stavby'!Názvy_tisku</vt:lpstr>
      <vt:lpstr>'250301 - Oprava silničníc...'!Oblast_tisku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</dc:creator>
  <cp:lastModifiedBy>Synek Jiří</cp:lastModifiedBy>
  <dcterms:created xsi:type="dcterms:W3CDTF">2025-06-23T05:31:19Z</dcterms:created>
  <dcterms:modified xsi:type="dcterms:W3CDTF">2025-06-23T16:02:06Z</dcterms:modified>
</cp:coreProperties>
</file>